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ЦЕНТР РАЗМЕЩЕНИЯ ЗАКАЗОВ\ТОРГИ\торги 2022\Конкурсы\ГК\32211905504 а 107 ремонт ад\Изменения №1\Техническая часть (Приложение №1 к Документации) (в ред изм №1)\"/>
    </mc:Choice>
  </mc:AlternateContent>
  <bookViews>
    <workbookView xWindow="0" yWindow="0" windowWidth="19215" windowHeight="10335" firstSheet="1" activeTab="1"/>
  </bookViews>
  <sheets>
    <sheet name="ведомость" sheetId="1" state="hidden" r:id="rId1"/>
    <sheet name="Глава 2" sheetId="4" r:id="rId2"/>
    <sheet name="МТК под демонтаж" sheetId="3" state="hidden" r:id="rId3"/>
  </sheets>
  <definedNames>
    <definedName name="_xlnm._FilterDatabase" localSheetId="0" hidden="1">ведомость!$A$6:$D$158</definedName>
    <definedName name="_xlnm._FilterDatabase" localSheetId="1" hidden="1">'Глава 2'!$A$4:$D$18</definedName>
    <definedName name="_xlnm.Print_Titles" localSheetId="0">ведомость!$5:$6</definedName>
    <definedName name="_xlnm.Print_Titles" localSheetId="1">'Глава 2'!$3:$4</definedName>
    <definedName name="_xlnm.Print_Area" localSheetId="0">ведомость!$A$1:$F$166</definedName>
    <definedName name="_xlnm.Print_Area" localSheetId="1">'Глава 2'!$A$1:$F$156</definedName>
  </definedNames>
  <calcPr calcId="152511"/>
</workbook>
</file>

<file path=xl/calcChain.xml><?xml version="1.0" encoding="utf-8"?>
<calcChain xmlns="http://schemas.openxmlformats.org/spreadsheetml/2006/main">
  <c r="D133" i="4" l="1"/>
  <c r="D124" i="4"/>
  <c r="D74" i="4"/>
  <c r="D33" i="4" l="1"/>
  <c r="D24" i="4" l="1"/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D34" i="1" l="1"/>
  <c r="D20" i="1"/>
  <c r="D43" i="1" l="1"/>
  <c r="D42" i="1"/>
  <c r="D40" i="1"/>
  <c r="D39" i="1"/>
  <c r="D38" i="1"/>
  <c r="D37" i="1"/>
  <c r="D36" i="1"/>
  <c r="D33" i="1"/>
  <c r="D35" i="1" s="1"/>
  <c r="D32" i="1"/>
  <c r="D46" i="1" l="1"/>
  <c r="D31" i="1"/>
  <c r="D41" i="1" s="1"/>
  <c r="D105" i="1" l="1"/>
  <c r="D134" i="1" s="1"/>
  <c r="D102" i="1"/>
  <c r="D103" i="1" s="1"/>
  <c r="D104" i="1" s="1"/>
  <c r="D110" i="1"/>
  <c r="D111" i="1" s="1"/>
  <c r="D112" i="1" s="1"/>
  <c r="D113" i="1" s="1"/>
  <c r="D109" i="1"/>
  <c r="D106" i="1" l="1"/>
  <c r="D114" i="1"/>
  <c r="D107" i="1"/>
  <c r="D115" i="1"/>
  <c r="D108" i="1"/>
  <c r="D157" i="1"/>
  <c r="D156" i="1"/>
  <c r="D88" i="1" l="1"/>
  <c r="D89" i="1" s="1"/>
  <c r="D81" i="1"/>
  <c r="D82" i="1" s="1"/>
  <c r="D92" i="1" l="1"/>
  <c r="D93" i="1" s="1"/>
  <c r="D94" i="1" s="1"/>
  <c r="D90" i="1"/>
  <c r="D91" i="1"/>
  <c r="D95" i="1" s="1"/>
  <c r="D61" i="1" l="1"/>
  <c r="D54" i="1"/>
  <c r="D80" i="1" l="1"/>
  <c r="D78" i="1"/>
  <c r="D79" i="1" s="1"/>
  <c r="D87" i="1" l="1"/>
  <c r="D86" i="1"/>
  <c r="D85" i="1"/>
  <c r="D84" i="1"/>
  <c r="D83" i="1"/>
  <c r="D63" i="1"/>
  <c r="D59" i="1"/>
  <c r="D60" i="1" s="1"/>
  <c r="D56" i="1"/>
  <c r="D47" i="1"/>
  <c r="D160" i="1" l="1"/>
  <c r="D52" i="1" l="1"/>
  <c r="D53" i="1" s="1"/>
  <c r="D48" i="1" l="1"/>
  <c r="D26" i="1"/>
  <c r="D27" i="1" s="1"/>
  <c r="D159" i="1" s="1"/>
</calcChain>
</file>

<file path=xl/sharedStrings.xml><?xml version="1.0" encoding="utf-8"?>
<sst xmlns="http://schemas.openxmlformats.org/spreadsheetml/2006/main" count="973" uniqueCount="402">
  <si>
    <t>№ п/п</t>
  </si>
  <si>
    <t>Наименование работ</t>
  </si>
  <si>
    <t>Единица измерения</t>
  </si>
  <si>
    <t>Количество</t>
  </si>
  <si>
    <t>т</t>
  </si>
  <si>
    <t>1.1</t>
  </si>
  <si>
    <t>1.1.1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</si>
  <si>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</si>
  <si>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</si>
  <si>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1.1.2</t>
  </si>
  <si>
    <t>Расчистка продольных и поперечных трещин с заполнением битумной мастикой</t>
  </si>
  <si>
    <t>м</t>
  </si>
  <si>
    <t>Укладка ленты стыковочной битумно-полимерной</t>
  </si>
  <si>
    <t>Устройство верхнего слоя покрытия из ЩМА-20 с применением вяжущих согласно СТО АВТОДОР 2.30-2016 толщиной 0,05 м асфальтоукладчиками с использованием перегружателя</t>
  </si>
  <si>
    <t>1.2</t>
  </si>
  <si>
    <t>1.2.1</t>
  </si>
  <si>
    <t>1.2.2</t>
  </si>
  <si>
    <t>шт.</t>
  </si>
  <si>
    <t>шт</t>
  </si>
  <si>
    <t>1.5</t>
  </si>
  <si>
    <t>1.5.1</t>
  </si>
  <si>
    <t>Устройство шва-стыка в асфальтобетонном покрытии</t>
  </si>
  <si>
    <t>1.5.2</t>
  </si>
  <si>
    <t>Пусконаладочные работы</t>
  </si>
  <si>
    <t>Система</t>
  </si>
  <si>
    <t>канал</t>
  </si>
  <si>
    <t>1.6</t>
  </si>
  <si>
    <t>Организация дорожного движения на период производства работ</t>
  </si>
  <si>
    <t>Блоки ВНБ, 2 м.</t>
  </si>
  <si>
    <t>п.м.</t>
  </si>
  <si>
    <t>Сигнальные фонари ФС-4</t>
  </si>
  <si>
    <t>Направляющая пластина</t>
  </si>
  <si>
    <t>Мобильный комплекс с импульсными стрелками с СПД на флуоресцентном фоне IV т.р (4.2.1, 4.2.2, 4.2,3)</t>
  </si>
  <si>
    <t>1.20.3 III т.р.</t>
  </si>
  <si>
    <t>1.20.2 III т.р.</t>
  </si>
  <si>
    <t>1.25 III т.р.</t>
  </si>
  <si>
    <t>1.34.1 (импульсные) III т.р.</t>
  </si>
  <si>
    <t>3.24 III т.р.</t>
  </si>
  <si>
    <t>3.31 III т.р.</t>
  </si>
  <si>
    <t>1.8 III т.р.</t>
  </si>
  <si>
    <t>3.20111 т.р.</t>
  </si>
  <si>
    <t>6.16 III т.р.</t>
  </si>
  <si>
    <t>8.2.1 III т.р.</t>
  </si>
  <si>
    <t>Стойка дорожная, оцинкованная 976 мм, 4 м с хомутами для крепления дорожных знаков D=76 мм, толщина 2 мм</t>
  </si>
  <si>
    <r>
      <t>Знак индивидуального проектирования информационный, желтый фон, размер 1100x1800 мм, S=l,98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, пленка типа "Б"</t>
    </r>
  </si>
  <si>
    <t>Автономный мобильный транспортный светофор типа т 1.2, из трех секций апертурой 200мм</t>
  </si>
  <si>
    <r>
      <t>2,4 т/м</t>
    </r>
    <r>
      <rPr>
        <vertAlign val="superscript"/>
        <sz val="12"/>
        <rFont val="Times New Roman"/>
        <family val="1"/>
        <charset val="204"/>
      </rPr>
      <t>3</t>
    </r>
  </si>
  <si>
    <r>
      <t>Подгрунтовка битумной эмульсией (0,4 т на 1000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</si>
  <si>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20 захваток по 1 000 м при фрезеровании
20 захваток по 1 000 м при устройстве покрытия</t>
  </si>
  <si>
    <t>из ведомости МТТС</t>
  </si>
  <si>
    <t>Фрезерование существующего покрытия, толщиной до 0,05 м с транспортировкой асфальтогранулята до 2 км (годность 90 %)</t>
  </si>
  <si>
    <t>Среднее расстояние транспортировки 5,240 км</t>
  </si>
  <si>
    <t>1.3</t>
  </si>
  <si>
    <t>м.п</t>
  </si>
  <si>
    <t>0,4</t>
  </si>
  <si>
    <t>1</t>
  </si>
  <si>
    <t>Монтаж металлорукава с кабелями на опоре</t>
  </si>
  <si>
    <t>14</t>
  </si>
  <si>
    <t>из Трафика</t>
  </si>
  <si>
    <t>Замена металлического барьерного ограждения, несоответствующего уровню удерживающей способности У3</t>
  </si>
  <si>
    <t>Восстановление остановочных пунктов (автопавильонов, посадочных площадок, заездных карманов)</t>
  </si>
  <si>
    <t>Монтаж одностороннего краевого металлического барьерного ограждения У3</t>
  </si>
  <si>
    <t>1.10</t>
  </si>
  <si>
    <t>линия 1.1. (10 см)</t>
  </si>
  <si>
    <t>линия 1.1. (10 см) демаркировка черной краской</t>
  </si>
  <si>
    <t>Нанесение временной горизонтальной дорожной разметки</t>
  </si>
  <si>
    <t>Укрепление обочин шириной 1,5м по типу покрытия основной дороги</t>
  </si>
  <si>
    <t>м2</t>
  </si>
  <si>
    <t>Устройство корыта глубиной 0,2 м (разработка грунта 2гр. а/грейдером)</t>
  </si>
  <si>
    <t>м3</t>
  </si>
  <si>
    <t>Укрепление а/гранулятом</t>
  </si>
  <si>
    <t>баланс гранулята</t>
  </si>
  <si>
    <t>в обочины</t>
  </si>
  <si>
    <t xml:space="preserve">Уплотнение обочин катком за 6 проходов </t>
  </si>
  <si>
    <t>2 вариант</t>
  </si>
  <si>
    <t>Восстановление автопавильонов на автобусных остановках</t>
  </si>
  <si>
    <t>Восстановление посадочных площадок:</t>
  </si>
  <si>
    <t>Устройство основания, из щебня, толщиной 20 см</t>
  </si>
  <si>
    <t>Восстановление бортовых камней</t>
  </si>
  <si>
    <t>Восстановление  заездных карманов:</t>
  </si>
  <si>
    <t>1.10.1</t>
  </si>
  <si>
    <t>1.10.2</t>
  </si>
  <si>
    <t>Восстановление водоотвода</t>
  </si>
  <si>
    <t>Ведомость объемов работ
на выполнение подрядных работ по восстановлению верхнего слоя покрытия на автомобильной дороге М-3 "Украина" Москва - Калуга - Брянск - граница с Украиной на участке км 65+200 - км 86+600, Московская область</t>
  </si>
  <si>
    <t>взято из ведомости ремонта 2013</t>
  </si>
  <si>
    <t>Фрезерование существующего асфальтобетонного покрытия на глубину до 0,05 м фрезой шириной 2 м с транспортировкой на площадку на среднее расстояние 15 км (годность 90 %)</t>
  </si>
  <si>
    <t xml:space="preserve">Замена покрытия мостового полотна на мостах </t>
  </si>
  <si>
    <t>Левый мост через р. Нара на км 74+396</t>
  </si>
  <si>
    <t>Правый мост через р. Нара на км 74+396</t>
  </si>
  <si>
    <t>Замена дорожных датчиков на км 73+100</t>
  </si>
  <si>
    <t>Пробивка в асфальте установочного места для дорожного датчика площадью сечения до 50 см2</t>
  </si>
  <si>
    <t>Разработка грунта вручную в траншеях глубиной до 2 м без креплений с откосами, группа грунтов 3</t>
  </si>
  <si>
    <t>Засыпка вручную траншей, пазух котлованов и ям, группа грунтов 3</t>
  </si>
  <si>
    <t>Прокладка кабелей дорожного датчика в металлорукаве в готовых траншеях</t>
  </si>
  <si>
    <t>Монтаж дорожного датчика состояния поверхности дороги с 20м кабелем DRS511AB2</t>
  </si>
  <si>
    <t>Монтаж дорожного датчика состояния поверхности дороги с 30м кабелем DRS511AB2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</si>
  <si>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2,5 м2</t>
  </si>
  <si>
    <t>Подключение кабелей датчиков к блоку анализатора Rosa</t>
  </si>
  <si>
    <t>Устройство песчаного основания т.30см</t>
  </si>
  <si>
    <t>Устройство основания щебеночного двухслойного из щебня толщ. 35 см: 
 - нижний слой из щебня 40-70мм 25см;
 - верхний слой из щебня 20-40мм - 10см;</t>
  </si>
  <si>
    <t xml:space="preserve">Устройство верхнего слоя основания из крупнозернистого а/б  толщ. 6см </t>
  </si>
  <si>
    <t>Устройство нижнего слоя покрытия из полотного м/з а/б М Б1 толщ.4см</t>
  </si>
  <si>
    <t>Устройство верхнего слоя покрытия из ЩМА-15  толщиной 0,05 м асфальтоукладчиками с использованием перегружателя</t>
  </si>
  <si>
    <t>Укрепление обочин  асфальтогранулятом толщиной до 20см на ширину 1,5м</t>
  </si>
  <si>
    <t>Устройство основания из щебня 10см фр.20-40</t>
  </si>
  <si>
    <t>1.4</t>
  </si>
  <si>
    <t>1.4.1</t>
  </si>
  <si>
    <t>1.4.2</t>
  </si>
  <si>
    <t>Нанесение поперечных шумовых полос дорожной разметки на км 67+700, км 68+665, км 69+600, км 70+820, км 71+790, км 72+800, км 73+270, км 74+610, км 76+420, км 77+000, км 78+780, км 81+300, км 83+060</t>
  </si>
  <si>
    <t>Устройство корыта глубиной 0,8 м (разработка грунта 2гр. Экскаватором 0,5м3 с вывозкой на 15км)</t>
  </si>
  <si>
    <t>Вывоз грунта от разборки на 15км</t>
  </si>
  <si>
    <t>1.7</t>
  </si>
  <si>
    <t>1.7.1</t>
  </si>
  <si>
    <t>1.7.2</t>
  </si>
  <si>
    <t>1.8</t>
  </si>
  <si>
    <t>1.9</t>
  </si>
  <si>
    <t>Погрузка, перевозка средств технического регулирования на 15 км для временной организации дорожного движения и вывоз обратно на производственную базу</t>
  </si>
  <si>
    <t>Монтаж а/павильонов</t>
  </si>
  <si>
    <t>п.м</t>
  </si>
  <si>
    <r>
      <t>Подгрунтовка битумной эмульсией (0,6 т на 1000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</si>
  <si>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 xml:space="preserve">Устройство покрытия толщиной 3 см из горячих асфальтобетонных смесей плотных песчаных типа Г марки 1 </t>
  </si>
  <si>
    <t>Фрезерование существующего асфальтобетонного покрытия на глубину до 0,05 м фрезой шириной 2 м с транспортировкой на площадку на среднее расстояние 10 км (годность 90 %)</t>
  </si>
  <si>
    <t>Разборка покрытий и оснований с транспортировкой на 15 км</t>
  </si>
  <si>
    <t>Демонтаж бортовых камней с транспортировкой на 15 км</t>
  </si>
  <si>
    <t xml:space="preserve">Восстановление покрытия ПСП дорог, примыкающих к М-3, находящихся на балансе сторонних оргнизаций в полосе отвода М-3 </t>
  </si>
  <si>
    <r>
      <t>м</t>
    </r>
    <r>
      <rPr>
        <vertAlign val="superscript"/>
        <sz val="12"/>
        <color rgb="FFFF0000"/>
        <rFont val="Times New Roman"/>
        <family val="1"/>
        <charset val="204"/>
      </rPr>
      <t>2</t>
    </r>
  </si>
  <si>
    <r>
      <t>м</t>
    </r>
    <r>
      <rPr>
        <vertAlign val="superscript"/>
        <sz val="12"/>
        <color rgb="FFFF0000"/>
        <rFont val="Times New Roman"/>
        <family val="1"/>
        <charset val="204"/>
      </rPr>
      <t>3</t>
    </r>
  </si>
  <si>
    <r>
      <t>Подгрунтовка битумной эмульсией (0,4 т на 1000 м</t>
    </r>
    <r>
      <rPr>
        <vertAlign val="superscript"/>
        <sz val="12"/>
        <color rgb="FFFF0000"/>
        <rFont val="Times New Roman"/>
        <family val="1"/>
        <charset val="204"/>
      </rPr>
      <t>2</t>
    </r>
    <r>
      <rPr>
        <sz val="12"/>
        <color rgb="FFFF0000"/>
        <rFont val="Times New Roman"/>
        <family val="1"/>
        <charset val="204"/>
      </rPr>
      <t>)</t>
    </r>
  </si>
  <si>
    <t>Демонтаж металлического барьерного ограждения не соответствующего ГОСТ с транспортировкой мателлоконструкций на площадку на среднее расстояние 15 км</t>
  </si>
  <si>
    <t>Демонтаж металлических а/павильонов с транспортировкой мателлоконструкций на площадку на среднее расстояние 15 км</t>
  </si>
  <si>
    <t>1.10.3</t>
  </si>
  <si>
    <t>1.11</t>
  </si>
  <si>
    <t>1.12</t>
  </si>
  <si>
    <t>Подготовка существующего покрытия к ремонту</t>
  </si>
  <si>
    <t>Устранение просадок</t>
  </si>
  <si>
    <t>Разборка асфальтобетонного покрытия</t>
  </si>
  <si>
    <t>м²</t>
  </si>
  <si>
    <t>м³</t>
  </si>
  <si>
    <t>Оконтуривание  ремонтируемых  мест  (нарезка  швов  в бетоне затвердевшем)</t>
  </si>
  <si>
    <t>Удаление повреждённого цементобетона экскаватором</t>
  </si>
  <si>
    <t>Разборка щебёночного основания экскаватором</t>
  </si>
  <si>
    <t>Разработка пучинистого грунта экскавотором</t>
  </si>
  <si>
    <t>Устройство основания из дренирующего грунта</t>
  </si>
  <si>
    <t>Устройство основания толщиной 20 см из щебня фракции 20-40 мм марки 800 с укаткой</t>
  </si>
  <si>
    <t>Ремонт разрушенных участков плит цементобетонного покрытия бетоном В40 F300 W8 П2</t>
  </si>
  <si>
    <t>бетон  В40 F300 W8 П2</t>
  </si>
  <si>
    <t>Розлив битумной эмульсии из расчета 0,6 л/м2</t>
  </si>
  <si>
    <t>Устройство слоя для доведения поперечных уклонов до нормативных значений из горячей плотной мелкозернистой асфальтобетонной смеси I марки типа А ср. толщиной 0,04м</t>
  </si>
  <si>
    <t>Демонтаж и устройство швов  расширения и сжатия  в цементобетонном покрытии с использованием шнура пенополиэтиленового теплоизоляционного, шириной до 50 мм</t>
  </si>
  <si>
    <t>Восстановление слоя износа покрытия по основному ходу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</si>
  <si>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</si>
  <si>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</si>
  <si>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</si>
  <si>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</si>
  <si>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</si>
  <si>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</si>
  <si>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</si>
  <si>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</si>
  <si>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</si>
  <si>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</si>
  <si>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0,18 толщина слоев основания</t>
  </si>
  <si>
    <t>Погрузка материалов от разборки с перевозкой до 15 км</t>
  </si>
  <si>
    <t>Перевозка грунта от разборки до 15 км</t>
  </si>
  <si>
    <t>1.4.3</t>
  </si>
  <si>
    <t>1.5.1.1</t>
  </si>
  <si>
    <t>1.5.1.2</t>
  </si>
  <si>
    <t>1.5.1.3</t>
  </si>
  <si>
    <t>1.5.2.1</t>
  </si>
  <si>
    <t>1.5.2.2</t>
  </si>
  <si>
    <t>1.5.2.3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</si>
  <si>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</si>
  <si>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</si>
  <si>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</si>
  <si>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</si>
  <si>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</si>
  <si>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</si>
  <si>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</si>
  <si>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</si>
  <si>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</si>
  <si>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</si>
  <si>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</si>
  <si>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1.8.1</t>
  </si>
  <si>
    <t>1.8.2</t>
  </si>
  <si>
    <t>1.8.3</t>
  </si>
  <si>
    <t>1.8.4</t>
  </si>
  <si>
    <t>1.8.5</t>
  </si>
  <si>
    <t>1.8.6</t>
  </si>
  <si>
    <t>1.8.7</t>
  </si>
  <si>
    <t>1.10.1.1</t>
  </si>
  <si>
    <t>1.10.1.2</t>
  </si>
  <si>
    <t>1.10.2.1</t>
  </si>
  <si>
    <t>1.10.2.2</t>
  </si>
  <si>
    <t>1.10.2.3</t>
  </si>
  <si>
    <t>1.10.2.4</t>
  </si>
  <si>
    <t>1.10.2.5</t>
  </si>
  <si>
    <t>1.10.2.6</t>
  </si>
  <si>
    <t>1.10.3.1</t>
  </si>
  <si>
    <t>1.10.3.2</t>
  </si>
  <si>
    <t>1.10.3.3</t>
  </si>
  <si>
    <t>1.12.1</t>
  </si>
  <si>
    <t>1.12.2</t>
  </si>
  <si>
    <t>1.12.3</t>
  </si>
  <si>
    <t>1.13</t>
  </si>
  <si>
    <t>1.13.1</t>
  </si>
  <si>
    <t>1.13.2</t>
  </si>
  <si>
    <t>1.13.3</t>
  </si>
  <si>
    <t>1.13.4</t>
  </si>
  <si>
    <t>1.13.5</t>
  </si>
  <si>
    <t>1.13.6</t>
  </si>
  <si>
    <t>1.13.7</t>
  </si>
  <si>
    <t>1.13.8</t>
  </si>
  <si>
    <t>1.13.9</t>
  </si>
  <si>
    <t>1.13.10</t>
  </si>
  <si>
    <t>1.14</t>
  </si>
  <si>
    <t>1.14.1</t>
  </si>
  <si>
    <t>1.14.2</t>
  </si>
  <si>
    <t>1.15</t>
  </si>
  <si>
    <t>1.5.1.4</t>
  </si>
  <si>
    <t>1.5.2.4</t>
  </si>
  <si>
    <t>Вывоз грунта от разборки до 15 км</t>
  </si>
  <si>
    <t xml:space="preserve">Нанесение горизонтальной дорожной разметки </t>
  </si>
  <si>
    <t>линии 1.12, 1.14.1, 1.16, 1.17, 1.18, 1.24, 1.19 холодный 2-х компонентный пластик</t>
  </si>
  <si>
    <t xml:space="preserve">линии 1.14.1 КРЖ </t>
  </si>
  <si>
    <t>линии 1.5 (15 см) термопластик</t>
  </si>
  <si>
    <t>линии 1.6 (15 см) термопластик</t>
  </si>
  <si>
    <t>линии 1.7 (15 см) термопластик</t>
  </si>
  <si>
    <t>линии 1.11 (15 см) термопластик</t>
  </si>
  <si>
    <t>линии 1.8 (15 см) термопластик</t>
  </si>
  <si>
    <t>взята протяженность участков с просадками разделдена на 3 м (длина дор.плиты) *3 (ширина разрушения)</t>
  </si>
  <si>
    <t>объемы взяты из ТЗ на разметку по содержанию первое нанесение</t>
  </si>
  <si>
    <t>линии 1.1 (15 см) термопластик</t>
  </si>
  <si>
    <t>линии 1.2 (15 см) термопластик</t>
  </si>
  <si>
    <t>линии 1.3 (15 см) термопластик</t>
  </si>
  <si>
    <t>объемы взяты из ТЗ на разметку по содержанию второе нанесение</t>
  </si>
  <si>
    <t>Нанесение вертикальной разметки на бордюрный камень</t>
  </si>
  <si>
    <t>1.13.11</t>
  </si>
  <si>
    <t>1.14.3</t>
  </si>
  <si>
    <t>1.14.4</t>
  </si>
  <si>
    <t>1.14.5</t>
  </si>
  <si>
    <t>1.14.6</t>
  </si>
  <si>
    <t>1.14.7</t>
  </si>
  <si>
    <t>1.14.8</t>
  </si>
  <si>
    <t>1.14.9</t>
  </si>
  <si>
    <t>1.14.10</t>
  </si>
  <si>
    <t>1.14.12</t>
  </si>
  <si>
    <t>1.14.13</t>
  </si>
  <si>
    <t>1.14.14</t>
  </si>
  <si>
    <t>1.14.15</t>
  </si>
  <si>
    <t>1.14.16</t>
  </si>
  <si>
    <t>1.14.17</t>
  </si>
  <si>
    <t>1.14.18</t>
  </si>
  <si>
    <t>1.15.1</t>
  </si>
  <si>
    <t>1.15.2</t>
  </si>
  <si>
    <t>1.16</t>
  </si>
  <si>
    <t>Работы ведутся на одной половине проезжей части при систематическом движении транспорта на другой половине</t>
  </si>
  <si>
    <t>Организация движения на период производства работ (монтаж и демонтаж дорожных знаков по основному ходу и на примыканиях автомобильной дороги; установка и демонтаж блоков из полимерных материалов, буферов дорожных, мобильного комлекса с импульсными стрелками, конусов; нанесение временной разметки с последующей демаркировкой)</t>
  </si>
  <si>
    <t>Схема организации движения на время производства работ</t>
  </si>
  <si>
    <t>Организация движения на период производства работ (перестановка 40 раз)</t>
  </si>
  <si>
    <t>км</t>
  </si>
  <si>
    <t>1.1.3</t>
  </si>
  <si>
    <t>1.1.4</t>
  </si>
  <si>
    <t>Мобильный комплекс с импульсными стрелками с СПД на флуоресцентном фоне 2 т.р (4.2.1, 4.2.2, 4.2,3)</t>
  </si>
  <si>
    <t>1.1.5</t>
  </si>
  <si>
    <t>Знаки дорожные 2 т.р.: 1.25 - 4 шт, 3.20 - 4 шт., 3.24 - 4 шт, , 3.31- 2 шт,  4.2.1 - 1 шт, 1.8 - 2 шт, , 1.20.2- 1 шт, 1.20.3 - 1 шт, 8.2.1 - 2 шт, 6.16 - 2 шт., 1.34.1 - 2 шт.</t>
  </si>
  <si>
    <t>1.1.6</t>
  </si>
  <si>
    <t>Светофор двухлинзовый   марка Т8.1 ССД200Пр  на стойке 3 м</t>
  </si>
  <si>
    <t>Временная горизонтальная дорожная разметка</t>
  </si>
  <si>
    <t>1.1, 1.3, 1.5, 1.6, 1.11 (0,10 м) белая</t>
  </si>
  <si>
    <t>пм</t>
  </si>
  <si>
    <t>ПОДД,Схема организации движения на время производства работ</t>
  </si>
  <si>
    <t>1.2 (0,10 м) белая</t>
  </si>
  <si>
    <t>Демаркировка временной горизонтальной дорожной разметки черной краской 1.1, 1.2, 1.5, 1.6 (0,10м)</t>
  </si>
  <si>
    <t>Погрузка, перевозка средств технического регулирования на 40 км для временной организации дорожного движения и вывоз обратно на производственную базу</t>
  </si>
  <si>
    <t>Демонтаж гибких сигнальных столбиков по оси</t>
  </si>
  <si>
    <t>Демонтаж гибких сигнальных столбиков на примыкании км 71+800</t>
  </si>
  <si>
    <t>Предложения по ликвидации мест повышенных санитарных требований (туалетов) на автомобильной дороги М-3 «Украина» км 65+200  - км 86+600</t>
  </si>
  <si>
    <t>Адрес, км</t>
  </si>
  <si>
    <t>Расположение, лево/право</t>
  </si>
  <si>
    <t xml:space="preserve">Тип </t>
  </si>
  <si>
    <t>Субъект РФ</t>
  </si>
  <si>
    <t>Установка</t>
  </si>
  <si>
    <t>Статус</t>
  </si>
  <si>
    <t>Предложение</t>
  </si>
  <si>
    <t>Обоснование</t>
  </si>
  <si>
    <t>67+780</t>
  </si>
  <si>
    <t>право</t>
  </si>
  <si>
    <t>МТК</t>
  </si>
  <si>
    <t>Московская</t>
  </si>
  <si>
    <t>ремонт 2014</t>
  </si>
  <si>
    <t>действующий</t>
  </si>
  <si>
    <t>69+520</t>
  </si>
  <si>
    <t>лево</t>
  </si>
  <si>
    <t>демонтирвать</t>
  </si>
  <si>
    <t>малая восстребованность, вблизи толко садоводческие товарищества, остается МТК справа</t>
  </si>
  <si>
    <t>70+840</t>
  </si>
  <si>
    <t>73+030</t>
  </si>
  <si>
    <t>малая восстребованность, находится в границах населенного пункта</t>
  </si>
  <si>
    <t>73+130</t>
  </si>
  <si>
    <t>73+410</t>
  </si>
  <si>
    <t>74+530</t>
  </si>
  <si>
    <t>76+400</t>
  </si>
  <si>
    <t>в непосредственной близости находится АЗС слева, остается МТК справа</t>
  </si>
  <si>
    <t>76+450</t>
  </si>
  <si>
    <t>78+740</t>
  </si>
  <si>
    <t>78+770</t>
  </si>
  <si>
    <t>в непосредственной близости находится АЗС справа, остается МТК слева</t>
  </si>
  <si>
    <t>81+300</t>
  </si>
  <si>
    <t>малая восстребованность, остается МТК справа</t>
  </si>
  <si>
    <t>81+330</t>
  </si>
  <si>
    <t>84+410</t>
  </si>
  <si>
    <t>84+490</t>
  </si>
  <si>
    <t>85+420</t>
  </si>
  <si>
    <t>малая восстребованность, вблизи толко садоводческие товарищества</t>
  </si>
  <si>
    <t>85+530</t>
  </si>
  <si>
    <t>Итого:</t>
  </si>
  <si>
    <t>9 шт.</t>
  </si>
  <si>
    <t>Ремонт дорожной одежды</t>
  </si>
  <si>
    <t>Восстановление дорожной одежды по основному ходу</t>
  </si>
  <si>
    <r>
      <t>м</t>
    </r>
    <r>
      <rPr>
        <vertAlign val="superscript"/>
        <sz val="10"/>
        <color theme="1"/>
        <rFont val="Times New Roman"/>
        <family val="1"/>
        <charset val="204"/>
      </rPr>
      <t>2</t>
    </r>
  </si>
  <si>
    <t>Нанесение горизонтальной дорожной разметки по ГОСТ 32953-2014</t>
  </si>
  <si>
    <t>Линии прерывистые, механизированный способ</t>
  </si>
  <si>
    <t>Линии сплошные, механизированный способ</t>
  </si>
  <si>
    <t>Линии разметки, выполненные ручным способом</t>
  </si>
  <si>
    <t>3.1</t>
  </si>
  <si>
    <t>3.1.1</t>
  </si>
  <si>
    <t>2</t>
  </si>
  <si>
    <t>2.1</t>
  </si>
  <si>
    <t>2.1.1</t>
  </si>
  <si>
    <t>2.1.2</t>
  </si>
  <si>
    <t>2.1.3</t>
  </si>
  <si>
    <t>2.1.4</t>
  </si>
  <si>
    <t>2.1.5</t>
  </si>
  <si>
    <t>2.2</t>
  </si>
  <si>
    <t>2.2.1</t>
  </si>
  <si>
    <t>2.2.2</t>
  </si>
  <si>
    <t>Организация дорожного движения на период производства работ. Работы ведутся на одной половине проезжей части при систематическом движении транспорта на другой половине (монтаж и демонтаж дорожных знаков по основному ходу и на примыканиях автомобильной дороги; сигнальные фонари; установка и демонтаж блоков из полимерных материалов; мобильный комлекс с импульсными стрелками с прицепом; нанесение временной разметки с последующей демаркировкой - погрузка и перевозка средств технического регулирования).</t>
  </si>
  <si>
    <t xml:space="preserve">Укладка ленты стыковочной битумно-полимерной </t>
  </si>
  <si>
    <t>Асфальтогранулят учтенный возвратными суммами</t>
  </si>
  <si>
    <t>Разметка 1.1 белого цвета шириной 0,15 м</t>
  </si>
  <si>
    <t>2.3</t>
  </si>
  <si>
    <t>2.3.1</t>
  </si>
  <si>
    <t>2.3.2</t>
  </si>
  <si>
    <t>2.3.3</t>
  </si>
  <si>
    <t>2.3.4</t>
  </si>
  <si>
    <t xml:space="preserve">Разметка 1.7 белого цвета шириной 0,15 м </t>
  </si>
  <si>
    <t>3.2</t>
  </si>
  <si>
    <t>3.2.1</t>
  </si>
  <si>
    <t>3.2.2</t>
  </si>
  <si>
    <t>3.3</t>
  </si>
  <si>
    <t>3.3.1</t>
  </si>
  <si>
    <t>3.3.2</t>
  </si>
  <si>
    <t>Ремонт дорожной одежды на примыканиях и съездах</t>
  </si>
  <si>
    <t>Подгрунтовка битумной эмульсией (0,4 т/1000м2)</t>
  </si>
  <si>
    <t>Обустройство дороги и организация движения</t>
  </si>
  <si>
    <t>Разборка существующих павильонов</t>
  </si>
  <si>
    <t xml:space="preserve">шт </t>
  </si>
  <si>
    <t>Устройство слоя покрытия из асфальтобетона плотного из горячей мелкозернистой смеси тип Г марки I толщиной 0,05м</t>
  </si>
  <si>
    <t>Установка павильона ожидания ОМ-7</t>
  </si>
  <si>
    <t xml:space="preserve">Разметка 1.5 белого цвета шириной 0,1 м </t>
  </si>
  <si>
    <t xml:space="preserve">Разметка 1.6 белого цвета шириной 0,1 м </t>
  </si>
  <si>
    <t xml:space="preserve">Разметка 1.7 белого цвета шириной 0,1 м </t>
  </si>
  <si>
    <t xml:space="preserve">Разметка 1.11 белого цвета шириной 0,1 м </t>
  </si>
  <si>
    <t xml:space="preserve">Разметка 1.8 белого цвета шириной 0,20 м </t>
  </si>
  <si>
    <t>Разметка 1.1 белого цвета шириной 0,1 м</t>
  </si>
  <si>
    <t>Разметка 1.14.1 белого цвета</t>
  </si>
  <si>
    <t>Разметка 1.14.1 желтого цвета</t>
  </si>
  <si>
    <t>2.1.6</t>
  </si>
  <si>
    <t>2.1.7</t>
  </si>
  <si>
    <t>2.1.8</t>
  </si>
  <si>
    <t>2.2.3</t>
  </si>
  <si>
    <t>2.3.5</t>
  </si>
  <si>
    <t>2.3.6</t>
  </si>
  <si>
    <t>2.3.7</t>
  </si>
  <si>
    <t>2.3.8</t>
  </si>
  <si>
    <t>3.1.3</t>
  </si>
  <si>
    <t>3.1.5</t>
  </si>
  <si>
    <t>3.1.6</t>
  </si>
  <si>
    <t>3.1.7</t>
  </si>
  <si>
    <t>3.1.9</t>
  </si>
  <si>
    <t>Ремонт обочин</t>
  </si>
  <si>
    <t>Ремонт обочин с предварительной профилировкой и проведением локальных мероприятий по досыпке и укреплению асфальтогранулятом толщиной 0,10 м, шириной 1,0 м</t>
  </si>
  <si>
    <t>2.4</t>
  </si>
  <si>
    <t>2.4.1</t>
  </si>
  <si>
    <t>Разборка существующего асфальтобетона на посадочных площадках, вручную отбойными молот-ками, толщиной 0,05 м</t>
  </si>
  <si>
    <t xml:space="preserve">Фрезерование существующего асфальтобетон-ного покрытия на среднюю глубину до 0,05 м фрезой шириной 2 м </t>
  </si>
  <si>
    <t xml:space="preserve">Фрезерование существующего асфальтобетон-ного покрытия на среднюю глубину до 0,08 м фрезой шириной 2 м </t>
  </si>
  <si>
    <t>Устройство нижнего слоя покрытия из крупнозер-нистой асфальтобетонной смеси вида SP-32 по ГОСТ Р 58401.1-2019 с добавлением асфальтогранулята (RAP) до 20% на битумном вяжущем PG 70 – 28 по ГОСТ Р 58400.1-2019 толщиной 0,08 м</t>
  </si>
  <si>
    <t>Устройство верхнего слоя покрытия из асфальтобетонной смеси SMA-16 по ГОСТ Р 58401.2-2019 на битумном вяжущем PG 70-28 по  ГОСТ Р 58400.1-2019 с добавлением  асфальтогранулята (RAP)  до 10% толщиной 0,05 м с использованием перегружателя</t>
  </si>
  <si>
    <t xml:space="preserve">Фрезерование существующего асфальтобетонного покрытия на глубину 0,05 м фрезой шириной 2 м </t>
  </si>
  <si>
    <t>Разборка вручную покрытия тротуаров толщиной 0.05 м</t>
  </si>
  <si>
    <t>Демонтаж бортового камня</t>
  </si>
  <si>
    <t>Монтаж бортового камня БР.100.30.18</t>
  </si>
  <si>
    <t>Участок км 206+349 - км 216+755</t>
  </si>
  <si>
    <t>Участок км 216+755 - км 227+241</t>
  </si>
  <si>
    <t>Участок км 227+241 - км 236+326</t>
  </si>
  <si>
    <t>2.3.9</t>
  </si>
  <si>
    <t>2.3.10</t>
  </si>
  <si>
    <t>2.3.11</t>
  </si>
  <si>
    <t>2.3.12</t>
  </si>
  <si>
    <t>2.3.13</t>
  </si>
  <si>
    <t>Ведомость объемов работ по ремонту автомобильной дороги А-107 "Московское малое кольцо" Икша - Ногинск - Бронницы - Голицыно - Истра - Икша на участках км 207+000 – км 216+000, км 216+000 - км 227+000, км 227+000 - км 236+000,Московская область</t>
  </si>
  <si>
    <t>Глава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</si>
</sst>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-;\-* #,##0.00_-;_-* &quot;-&quot;??_-;_-@_-"/>
    <numFmt numFmtId="165" formatCode="0.000"/>
    <numFmt numFmtId="166" formatCode="#,##0.0"/>
    <numFmt numFmtId="167" formatCode="_-* #,##0.00_р_._-;\-* #,##0.00_р_._-;_-* &quot;-&quot;??_р_._-;_-@_-"/>
    <numFmt numFmtId="168" formatCode="_-* #,##0.00\ _р_._-;\-* #,##0.00\ _р_._-;_-* &quot;-&quot;??\ _р_._-;_-@_-"/>
    <numFmt numFmtId="172" formatCode="_-* #,##0.00\ _₽_-;\-* #,##0.00\ _₽_-;_-* &quot;-&quot;??\ _₽_-;_-@_-"/>
  </numFmts>
  <fonts count="4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0" fillId="0" borderId="0"/>
    <xf numFmtId="43" fontId="1" fillId="0" borderId="0" applyFont="0" applyFill="0" applyBorder="0" applyAlignment="0" applyProtection="0"/>
    <xf numFmtId="0" fontId="11" fillId="0" borderId="0"/>
    <xf numFmtId="164" fontId="22" fillId="0" borderId="0" applyFont="0" applyFill="0" applyBorder="0" applyAlignment="0" applyProtection="0"/>
    <xf numFmtId="0" fontId="42" fillId="0" borderId="0"/>
    <xf numFmtId="0" fontId="42" fillId="0" borderId="0"/>
    <xf numFmtId="167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29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Border="1"/>
    <xf numFmtId="0" fontId="5" fillId="2" borderId="0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3" fillId="2" borderId="0" xfId="0" applyFont="1" applyFill="1"/>
    <xf numFmtId="49" fontId="8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/>
    </xf>
    <xf numFmtId="49" fontId="5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0" borderId="1" xfId="0" applyFont="1" applyFill="1" applyBorder="1"/>
    <xf numFmtId="4" fontId="5" fillId="2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3" fillId="2" borderId="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" fontId="9" fillId="0" borderId="0" xfId="0" applyNumberFormat="1" applyFont="1" applyBorder="1"/>
    <xf numFmtId="49" fontId="8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  <xf numFmtId="49" fontId="14" fillId="0" borderId="1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justify" vertical="center" wrapText="1"/>
    </xf>
    <xf numFmtId="4" fontId="13" fillId="2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center" wrapText="1"/>
    </xf>
    <xf numFmtId="4" fontId="18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/>
    <xf numFmtId="3" fontId="3" fillId="0" borderId="0" xfId="0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4" fontId="18" fillId="2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49" fontId="23" fillId="0" borderId="0" xfId="0" applyNumberFormat="1" applyFont="1" applyFill="1" applyBorder="1" applyAlignment="1" applyProtection="1">
      <alignment horizontal="left" vertical="center" wrapText="1"/>
    </xf>
    <xf numFmtId="0" fontId="24" fillId="0" borderId="0" xfId="0" applyFont="1" applyBorder="1"/>
    <xf numFmtId="0" fontId="24" fillId="0" borderId="0" xfId="0" applyFont="1"/>
    <xf numFmtId="49" fontId="25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7" fillId="0" borderId="0" xfId="0" applyFont="1" applyBorder="1"/>
    <xf numFmtId="0" fontId="24" fillId="0" borderId="0" xfId="0" applyFont="1" applyBorder="1" applyAlignment="1">
      <alignment horizontal="right"/>
    </xf>
    <xf numFmtId="0" fontId="25" fillId="3" borderId="0" xfId="0" applyFont="1" applyFill="1" applyBorder="1" applyAlignment="1">
      <alignment vertical="center" wrapText="1"/>
    </xf>
    <xf numFmtId="49" fontId="25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vertical="top" wrapText="1"/>
    </xf>
    <xf numFmtId="0" fontId="19" fillId="3" borderId="0" xfId="0" applyFont="1" applyFill="1" applyBorder="1" applyAlignment="1">
      <alignment horizontal="center" vertical="center" wrapText="1"/>
    </xf>
    <xf numFmtId="164" fontId="5" fillId="0" borderId="0" xfId="5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24" fillId="0" borderId="0" xfId="0" applyFont="1" applyFill="1" applyBorder="1"/>
    <xf numFmtId="164" fontId="19" fillId="0" borderId="0" xfId="5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/>
    </xf>
    <xf numFmtId="49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justify" vertical="top"/>
    </xf>
    <xf numFmtId="0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24" fillId="0" borderId="1" xfId="0" applyFont="1" applyBorder="1"/>
    <xf numFmtId="49" fontId="5" fillId="0" borderId="0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/>
    </xf>
    <xf numFmtId="0" fontId="24" fillId="0" borderId="1" xfId="0" applyFont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top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top" wrapText="1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29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justify" vertical="center" wrapText="1"/>
    </xf>
    <xf numFmtId="49" fontId="31" fillId="2" borderId="3" xfId="0" applyNumberFormat="1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justify" vertical="center" wrapText="1"/>
    </xf>
    <xf numFmtId="0" fontId="36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4" fontId="24" fillId="0" borderId="0" xfId="0" applyNumberFormat="1" applyFont="1"/>
    <xf numFmtId="49" fontId="5" fillId="0" borderId="1" xfId="0" applyNumberFormat="1" applyFont="1" applyFill="1" applyBorder="1" applyAlignment="1">
      <alignment horizontal="left" vertical="center" wrapText="1"/>
    </xf>
    <xf numFmtId="0" fontId="36" fillId="0" borderId="1" xfId="0" applyFont="1" applyBorder="1" applyAlignment="1">
      <alignment vertical="center"/>
    </xf>
    <xf numFmtId="0" fontId="5" fillId="2" borderId="3" xfId="0" applyFont="1" applyFill="1" applyBorder="1" applyAlignment="1">
      <alignment horizontal="justify" vertical="center"/>
    </xf>
    <xf numFmtId="0" fontId="37" fillId="0" borderId="1" xfId="0" applyFont="1" applyBorder="1" applyAlignment="1">
      <alignment horizontal="justify" vertical="center" wrapText="1"/>
    </xf>
    <xf numFmtId="0" fontId="4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 wrapText="1"/>
    </xf>
    <xf numFmtId="4" fontId="38" fillId="2" borderId="1" xfId="0" applyNumberFormat="1" applyFont="1" applyFill="1" applyBorder="1" applyAlignment="1">
      <alignment horizontal="center" vertical="center" wrapText="1"/>
    </xf>
    <xf numFmtId="4" fontId="39" fillId="2" borderId="1" xfId="0" applyNumberFormat="1" applyFont="1" applyFill="1" applyBorder="1"/>
    <xf numFmtId="49" fontId="19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9" fillId="3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justify" vertical="center" wrapText="1"/>
    </xf>
    <xf numFmtId="49" fontId="25" fillId="3" borderId="3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19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19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5" fillId="0" borderId="1" xfId="5" applyFont="1" applyFill="1" applyBorder="1" applyAlignment="1">
      <alignment vertical="center" wrapText="1"/>
    </xf>
    <xf numFmtId="164" fontId="19" fillId="2" borderId="1" xfId="5" applyFont="1" applyFill="1" applyBorder="1"/>
    <xf numFmtId="164" fontId="14" fillId="2" borderId="1" xfId="5" applyFont="1" applyFill="1" applyBorder="1" applyAlignment="1">
      <alignment horizontal="center" vertical="center" wrapText="1"/>
    </xf>
    <xf numFmtId="164" fontId="19" fillId="2" borderId="1" xfId="5" applyFont="1" applyFill="1" applyBorder="1" applyAlignment="1">
      <alignment vertical="center"/>
    </xf>
    <xf numFmtId="164" fontId="5" fillId="2" borderId="1" xfId="5" applyFont="1" applyFill="1" applyBorder="1" applyAlignment="1">
      <alignment vertical="center"/>
    </xf>
    <xf numFmtId="164" fontId="41" fillId="0" borderId="1" xfId="5" applyFont="1" applyBorder="1" applyAlignment="1">
      <alignment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164" fontId="14" fillId="0" borderId="1" xfId="5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4" fillId="0" borderId="1" xfId="5" applyFont="1" applyFill="1" applyBorder="1" applyAlignment="1">
      <alignment vertical="center" wrapText="1"/>
    </xf>
    <xf numFmtId="164" fontId="19" fillId="0" borderId="3" xfId="5" applyFont="1" applyFill="1" applyBorder="1" applyAlignment="1">
      <alignment vertical="center"/>
    </xf>
    <xf numFmtId="164" fontId="5" fillId="0" borderId="1" xfId="5" applyFont="1" applyFill="1" applyBorder="1" applyAlignment="1">
      <alignment vertical="center"/>
    </xf>
    <xf numFmtId="49" fontId="19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justify" vertical="center" wrapText="1"/>
    </xf>
    <xf numFmtId="0" fontId="19" fillId="3" borderId="0" xfId="0" applyFont="1" applyFill="1" applyBorder="1" applyAlignment="1">
      <alignment horizontal="left" vertical="center" wrapText="1"/>
    </xf>
    <xf numFmtId="49" fontId="23" fillId="0" borderId="0" xfId="0" applyNumberFormat="1" applyFont="1" applyFill="1" applyBorder="1" applyAlignment="1" applyProtection="1">
      <alignment horizontal="left" vertical="center" wrapText="1"/>
    </xf>
    <xf numFmtId="0" fontId="24" fillId="3" borderId="0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4" fillId="0" borderId="0" xfId="0" applyFont="1" applyFill="1" applyAlignment="1">
      <alignment vertical="top" wrapText="1"/>
    </xf>
    <xf numFmtId="0" fontId="12" fillId="0" borderId="0" xfId="0" applyFont="1" applyAlignment="1">
      <alignment vertical="top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justify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center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 applyProtection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32" fillId="0" borderId="12" xfId="0" applyFont="1" applyBorder="1" applyAlignment="1">
      <alignment horizontal="justify" vertical="center" wrapText="1"/>
    </xf>
    <xf numFmtId="0" fontId="40" fillId="0" borderId="10" xfId="0" applyFont="1" applyBorder="1" applyAlignment="1"/>
    <xf numFmtId="0" fontId="40" fillId="0" borderId="11" xfId="0" applyFont="1" applyBorder="1" applyAlignment="1"/>
    <xf numFmtId="0" fontId="32" fillId="0" borderId="0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2"/>
    <cellStyle name="Обычный 2 2" xfId="1"/>
    <cellStyle name="Обычный 3" xfId="7"/>
    <cellStyle name="Обычный 4" xfId="6"/>
    <cellStyle name="Обычный 9" xfId="4"/>
    <cellStyle name="Финансовый" xfId="5" builtinId="3"/>
    <cellStyle name="Финансовый 2" xfId="3"/>
    <cellStyle name="Финансовый 2 2" xfId="8"/>
    <cellStyle name="Финансовый 2 2 2" xfId="9"/>
    <cellStyle name="Финансовый 2 3" xfId="11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3"/>
  <sheetViews>
    <sheetView showZeros="0" view="pageBreakPreview" topLeftCell="A23" zoomScale="86" zoomScaleNormal="86" zoomScaleSheetLayoutView="86" workbookViewId="0">
      <selection activeCell="A49" sqref="A49:D63"/>
    </sheetView>
  </sheetViews>
  <sheetFormatPr defaultColWidth="9.140625" defaultRowHeight="17.25" x14ac:dyDescent="0.3"/>
  <cols>
    <col min="1" max="1" width="11.7109375" style="4" bestFit="1" customWidth="1"/>
    <col min="2" max="2" width="64.28515625" style="5" customWidth="1"/>
    <col min="3" max="3" width="13.85546875" style="4" customWidth="1"/>
    <col min="4" max="4" width="26.7109375" style="4" customWidth="1"/>
    <col min="5" max="5" width="14.28515625" style="1" customWidth="1"/>
    <col min="6" max="6" width="28.85546875" style="1" customWidth="1"/>
    <col min="7" max="7" width="9.140625" style="1" customWidth="1"/>
    <col min="8" max="8" width="9.28515625" style="1" customWidth="1"/>
    <col min="9" max="9" width="7.140625" style="1" customWidth="1"/>
    <col min="10" max="20" width="9.140625" style="1"/>
    <col min="21" max="16384" width="9.140625" style="2"/>
  </cols>
  <sheetData>
    <row r="1" spans="1:16" x14ac:dyDescent="0.3">
      <c r="B1" s="234"/>
      <c r="C1" s="234"/>
      <c r="D1" s="234"/>
    </row>
    <row r="2" spans="1:16" x14ac:dyDescent="0.3">
      <c r="B2" s="234"/>
      <c r="C2" s="234"/>
      <c r="D2" s="234"/>
    </row>
    <row r="3" spans="1:16" x14ac:dyDescent="0.3">
      <c r="B3" s="234"/>
      <c r="C3" s="234"/>
      <c r="D3" s="234"/>
    </row>
    <row r="4" spans="1:16" ht="68.25" customHeight="1" x14ac:dyDescent="0.3">
      <c r="A4" s="235" t="s">
        <v>83</v>
      </c>
      <c r="B4" s="235"/>
      <c r="C4" s="235"/>
      <c r="D4" s="235"/>
    </row>
    <row r="5" spans="1:16" ht="54.6" customHeight="1" x14ac:dyDescent="0.3">
      <c r="A5" s="3" t="s">
        <v>0</v>
      </c>
      <c r="B5" s="3" t="s">
        <v>1</v>
      </c>
      <c r="C5" s="3" t="s">
        <v>2</v>
      </c>
      <c r="D5" s="3" t="s">
        <v>3</v>
      </c>
    </row>
    <row r="6" spans="1:16" x14ac:dyDescent="0.3">
      <c r="A6" s="3">
        <v>1</v>
      </c>
      <c r="B6" s="3">
        <v>2</v>
      </c>
      <c r="C6" s="3">
        <v>3</v>
      </c>
      <c r="D6" s="3">
        <v>4</v>
      </c>
    </row>
    <row r="7" spans="1:16" s="104" customFormat="1" ht="34.5" customHeight="1" x14ac:dyDescent="0.25">
      <c r="A7" s="238" t="s">
        <v>254</v>
      </c>
      <c r="B7" s="238"/>
      <c r="C7" s="238"/>
      <c r="D7" s="238"/>
      <c r="E7" s="102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</row>
    <row r="8" spans="1:16" s="104" customFormat="1" ht="99.75" customHeight="1" x14ac:dyDescent="0.25">
      <c r="A8" s="105" t="s">
        <v>55</v>
      </c>
      <c r="B8" s="106" t="s">
        <v>255</v>
      </c>
      <c r="C8" s="239"/>
      <c r="D8" s="239"/>
      <c r="E8" s="107" t="s">
        <v>256</v>
      </c>
      <c r="F8" s="108"/>
      <c r="G8" s="225"/>
      <c r="H8" s="225"/>
      <c r="I8" s="225"/>
      <c r="J8" s="225"/>
      <c r="K8" s="225"/>
      <c r="L8" s="103"/>
      <c r="M8" s="109"/>
      <c r="N8" s="226"/>
      <c r="O8" s="226"/>
      <c r="P8" s="103"/>
    </row>
    <row r="9" spans="1:16" s="104" customFormat="1" ht="31.5" customHeight="1" x14ac:dyDescent="0.25">
      <c r="A9" s="110" t="s">
        <v>5</v>
      </c>
      <c r="B9" s="111" t="s">
        <v>257</v>
      </c>
      <c r="C9" s="112" t="s">
        <v>258</v>
      </c>
      <c r="D9" s="113">
        <v>21.4</v>
      </c>
      <c r="E9" s="107" t="s">
        <v>256</v>
      </c>
      <c r="F9" s="103"/>
      <c r="G9" s="114"/>
      <c r="H9" s="115"/>
      <c r="I9" s="102"/>
      <c r="J9" s="102"/>
      <c r="K9" s="102"/>
      <c r="L9" s="103"/>
      <c r="M9" s="224"/>
      <c r="N9" s="116"/>
      <c r="O9" s="117"/>
      <c r="P9" s="103"/>
    </row>
    <row r="10" spans="1:16" s="104" customFormat="1" ht="15" customHeight="1" x14ac:dyDescent="0.25">
      <c r="A10" s="227" t="s">
        <v>6</v>
      </c>
      <c r="B10" s="228" t="s">
        <v>28</v>
      </c>
      <c r="C10" s="98" t="s">
        <v>18</v>
      </c>
      <c r="D10" s="113">
        <v>505</v>
      </c>
      <c r="E10" s="107" t="s">
        <v>256</v>
      </c>
      <c r="F10" s="103"/>
      <c r="G10" s="118"/>
      <c r="H10" s="119"/>
      <c r="I10" s="120"/>
      <c r="J10" s="121"/>
      <c r="K10" s="122"/>
      <c r="L10" s="103"/>
      <c r="M10" s="224"/>
      <c r="N10" s="123"/>
      <c r="O10" s="117"/>
      <c r="P10" s="103"/>
    </row>
    <row r="11" spans="1:16" s="104" customFormat="1" ht="15.75" customHeight="1" x14ac:dyDescent="0.25">
      <c r="A11" s="227"/>
      <c r="B11" s="228"/>
      <c r="C11" s="98" t="s">
        <v>29</v>
      </c>
      <c r="D11" s="113">
        <v>1010</v>
      </c>
      <c r="E11" s="107" t="s">
        <v>256</v>
      </c>
      <c r="F11" s="103"/>
      <c r="G11" s="229"/>
      <c r="H11" s="230"/>
      <c r="I11" s="124"/>
      <c r="J11" s="124"/>
      <c r="K11" s="125"/>
      <c r="L11" s="103"/>
      <c r="M11" s="224"/>
      <c r="N11" s="116"/>
      <c r="O11" s="126"/>
      <c r="P11" s="103"/>
    </row>
    <row r="12" spans="1:16" s="104" customFormat="1" ht="18" customHeight="1" x14ac:dyDescent="0.25">
      <c r="A12" s="127" t="s">
        <v>9</v>
      </c>
      <c r="B12" s="128" t="s">
        <v>30</v>
      </c>
      <c r="C12" s="98" t="s">
        <v>18</v>
      </c>
      <c r="D12" s="84">
        <v>505</v>
      </c>
      <c r="E12" s="107" t="s">
        <v>256</v>
      </c>
      <c r="F12" s="103"/>
      <c r="G12" s="229"/>
      <c r="H12" s="230"/>
      <c r="I12" s="124"/>
      <c r="J12" s="124"/>
      <c r="K12" s="125"/>
      <c r="L12" s="103"/>
      <c r="M12" s="224"/>
      <c r="N12" s="116"/>
      <c r="O12" s="126"/>
      <c r="P12" s="103"/>
    </row>
    <row r="13" spans="1:16" s="104" customFormat="1" ht="18" customHeight="1" x14ac:dyDescent="0.25">
      <c r="A13" s="127" t="s">
        <v>259</v>
      </c>
      <c r="B13" s="128" t="s">
        <v>31</v>
      </c>
      <c r="C13" s="98" t="s">
        <v>18</v>
      </c>
      <c r="D13" s="84">
        <v>3</v>
      </c>
      <c r="E13" s="107" t="s">
        <v>256</v>
      </c>
      <c r="F13" s="103"/>
      <c r="G13" s="129"/>
      <c r="H13" s="130"/>
      <c r="I13" s="124"/>
      <c r="J13" s="131"/>
      <c r="K13" s="125"/>
      <c r="L13" s="103"/>
      <c r="M13" s="224"/>
      <c r="N13" s="123"/>
      <c r="O13" s="126"/>
      <c r="P13" s="103"/>
    </row>
    <row r="14" spans="1:16" s="104" customFormat="1" ht="38.25" customHeight="1" x14ac:dyDescent="0.25">
      <c r="A14" s="127" t="s">
        <v>260</v>
      </c>
      <c r="B14" s="128" t="s">
        <v>261</v>
      </c>
      <c r="C14" s="98" t="s">
        <v>18</v>
      </c>
      <c r="D14" s="84">
        <v>1</v>
      </c>
      <c r="E14" s="107" t="s">
        <v>256</v>
      </c>
      <c r="F14" s="103"/>
      <c r="G14" s="129"/>
      <c r="H14" s="130"/>
      <c r="I14" s="124"/>
      <c r="J14" s="131"/>
      <c r="K14" s="125"/>
      <c r="L14" s="103"/>
      <c r="M14" s="224"/>
      <c r="N14" s="116"/>
      <c r="O14" s="126"/>
      <c r="P14" s="103"/>
    </row>
    <row r="15" spans="1:16" s="104" customFormat="1" ht="52.5" customHeight="1" x14ac:dyDescent="0.25">
      <c r="A15" s="127" t="s">
        <v>262</v>
      </c>
      <c r="B15" s="128" t="s">
        <v>263</v>
      </c>
      <c r="C15" s="98" t="s">
        <v>18</v>
      </c>
      <c r="D15" s="84">
        <v>25</v>
      </c>
      <c r="E15" s="107" t="s">
        <v>256</v>
      </c>
      <c r="F15" s="103"/>
      <c r="G15" s="129"/>
      <c r="H15" s="132"/>
      <c r="I15" s="124"/>
      <c r="J15" s="131"/>
      <c r="K15" s="125"/>
      <c r="L15" s="103"/>
      <c r="M15" s="224"/>
      <c r="N15" s="116"/>
      <c r="O15" s="126"/>
      <c r="P15" s="103"/>
    </row>
    <row r="16" spans="1:16" s="104" customFormat="1" ht="18" customHeight="1" x14ac:dyDescent="0.25">
      <c r="A16" s="127" t="s">
        <v>264</v>
      </c>
      <c r="B16" s="133" t="s">
        <v>265</v>
      </c>
      <c r="C16" s="98" t="s">
        <v>18</v>
      </c>
      <c r="D16" s="84">
        <v>2</v>
      </c>
      <c r="E16" s="107" t="s">
        <v>256</v>
      </c>
      <c r="F16" s="103"/>
      <c r="G16" s="129"/>
      <c r="H16" s="130"/>
      <c r="I16" s="124"/>
      <c r="J16" s="131"/>
      <c r="K16" s="125"/>
      <c r="L16" s="103"/>
      <c r="M16" s="224"/>
      <c r="N16" s="123"/>
      <c r="O16" s="126"/>
      <c r="P16" s="103"/>
    </row>
    <row r="17" spans="1:16" s="104" customFormat="1" ht="25.5" customHeight="1" x14ac:dyDescent="0.25">
      <c r="A17" s="110" t="s">
        <v>14</v>
      </c>
      <c r="B17" s="12" t="s">
        <v>266</v>
      </c>
      <c r="C17" s="134"/>
      <c r="D17" s="134"/>
      <c r="E17" s="107"/>
      <c r="F17" s="103"/>
      <c r="G17" s="129"/>
      <c r="H17" s="135"/>
      <c r="I17" s="124"/>
      <c r="J17" s="131"/>
      <c r="K17" s="125"/>
      <c r="L17" s="103"/>
      <c r="M17" s="224"/>
      <c r="N17" s="116"/>
      <c r="O17" s="126"/>
      <c r="P17" s="103"/>
    </row>
    <row r="18" spans="1:16" s="104" customFormat="1" ht="19.5" customHeight="1" x14ac:dyDescent="0.25">
      <c r="A18" s="127" t="s">
        <v>15</v>
      </c>
      <c r="B18" s="136" t="s">
        <v>267</v>
      </c>
      <c r="C18" s="113" t="s">
        <v>268</v>
      </c>
      <c r="D18" s="137">
        <v>21400</v>
      </c>
      <c r="E18" s="107" t="s">
        <v>269</v>
      </c>
      <c r="F18" s="103"/>
      <c r="G18" s="138"/>
      <c r="H18" s="139"/>
      <c r="I18" s="124"/>
      <c r="J18" s="124"/>
      <c r="K18" s="125"/>
      <c r="L18" s="103"/>
      <c r="M18" s="103"/>
      <c r="N18" s="103"/>
      <c r="O18" s="103"/>
      <c r="P18" s="103"/>
    </row>
    <row r="19" spans="1:16" s="104" customFormat="1" ht="25.5" customHeight="1" x14ac:dyDescent="0.25">
      <c r="A19" s="127" t="s">
        <v>16</v>
      </c>
      <c r="B19" s="136" t="s">
        <v>270</v>
      </c>
      <c r="C19" s="113" t="s">
        <v>268</v>
      </c>
      <c r="D19" s="137">
        <v>30937</v>
      </c>
      <c r="E19" s="107" t="s">
        <v>269</v>
      </c>
      <c r="F19" s="103"/>
      <c r="G19" s="129"/>
      <c r="H19" s="140"/>
      <c r="I19" s="141"/>
      <c r="J19" s="142"/>
      <c r="K19" s="125"/>
      <c r="L19" s="103"/>
      <c r="M19" s="103"/>
      <c r="N19" s="103"/>
      <c r="O19" s="103"/>
      <c r="P19" s="103"/>
    </row>
    <row r="20" spans="1:16" s="104" customFormat="1" ht="32.25" customHeight="1" x14ac:dyDescent="0.25">
      <c r="A20" s="127" t="s">
        <v>150</v>
      </c>
      <c r="B20" s="143" t="s">
        <v>271</v>
      </c>
      <c r="C20" s="98" t="s">
        <v>268</v>
      </c>
      <c r="D20" s="137">
        <f>D18+D19</f>
        <v>52337</v>
      </c>
      <c r="E20" s="107" t="s">
        <v>269</v>
      </c>
      <c r="F20" s="103"/>
      <c r="G20" s="129"/>
      <c r="H20" s="140"/>
      <c r="I20" s="141"/>
      <c r="J20" s="142"/>
      <c r="K20" s="125"/>
      <c r="L20" s="103"/>
      <c r="M20" s="103"/>
      <c r="N20" s="103"/>
      <c r="O20" s="103"/>
      <c r="P20" s="103"/>
    </row>
    <row r="21" spans="1:16" s="104" customFormat="1" ht="45.75" customHeight="1" x14ac:dyDescent="0.25">
      <c r="A21" s="127" t="s">
        <v>151</v>
      </c>
      <c r="B21" s="143" t="s">
        <v>272</v>
      </c>
      <c r="C21" s="98" t="s">
        <v>4</v>
      </c>
      <c r="D21" s="137">
        <v>7.4</v>
      </c>
      <c r="E21" s="107" t="s">
        <v>269</v>
      </c>
      <c r="F21" s="103"/>
      <c r="G21" s="129"/>
      <c r="H21" s="132"/>
      <c r="I21" s="124"/>
      <c r="J21" s="131"/>
      <c r="K21" s="125"/>
      <c r="L21" s="103"/>
      <c r="M21" s="103"/>
      <c r="N21" s="103"/>
      <c r="O21" s="103"/>
      <c r="P21" s="103"/>
    </row>
    <row r="22" spans="1:16" ht="110.25" customHeight="1" x14ac:dyDescent="0.3">
      <c r="A22" s="13" t="s">
        <v>5</v>
      </c>
      <c r="B22" s="12" t="s">
        <v>133</v>
      </c>
      <c r="C22" s="7"/>
      <c r="D22" s="22"/>
    </row>
    <row r="23" spans="1:16" x14ac:dyDescent="0.3">
      <c r="A23" s="13"/>
      <c r="B23" s="99" t="s">
        <v>273</v>
      </c>
      <c r="C23" s="7" t="s">
        <v>18</v>
      </c>
      <c r="D23" s="100">
        <v>464</v>
      </c>
    </row>
    <row r="24" spans="1:16" ht="31.5" x14ac:dyDescent="0.3">
      <c r="A24" s="13"/>
      <c r="B24" s="99" t="s">
        <v>274</v>
      </c>
      <c r="C24" s="7" t="s">
        <v>18</v>
      </c>
      <c r="D24" s="100">
        <v>66</v>
      </c>
    </row>
    <row r="25" spans="1:16" ht="31.5" x14ac:dyDescent="0.3">
      <c r="A25" s="236" t="s">
        <v>6</v>
      </c>
      <c r="B25" s="237" t="s">
        <v>85</v>
      </c>
      <c r="C25" s="8" t="s">
        <v>7</v>
      </c>
      <c r="D25" s="9">
        <v>357282</v>
      </c>
      <c r="E25" s="25"/>
      <c r="F25" s="56" t="s">
        <v>84</v>
      </c>
    </row>
    <row r="26" spans="1:16" ht="18.75" x14ac:dyDescent="0.3">
      <c r="A26" s="236"/>
      <c r="B26" s="237"/>
      <c r="C26" s="8" t="s">
        <v>8</v>
      </c>
      <c r="D26" s="9">
        <f>D25*0.04</f>
        <v>14291.28</v>
      </c>
      <c r="E26" s="25"/>
      <c r="F26" s="25"/>
    </row>
    <row r="27" spans="1:16" ht="18.75" x14ac:dyDescent="0.3">
      <c r="A27" s="236"/>
      <c r="B27" s="237"/>
      <c r="C27" s="8" t="s">
        <v>4</v>
      </c>
      <c r="D27" s="9">
        <f>D26*2.4*0.9</f>
        <v>30869.164800000002</v>
      </c>
      <c r="E27" s="25"/>
      <c r="F27" s="24" t="s">
        <v>46</v>
      </c>
    </row>
    <row r="28" spans="1:16" ht="35.450000000000003" customHeight="1" x14ac:dyDescent="0.3">
      <c r="A28" s="8" t="s">
        <v>9</v>
      </c>
      <c r="B28" s="36" t="s">
        <v>10</v>
      </c>
      <c r="C28" s="8" t="s">
        <v>11</v>
      </c>
      <c r="D28" s="11">
        <v>1220</v>
      </c>
      <c r="E28" s="25"/>
      <c r="F28" s="6" t="s">
        <v>49</v>
      </c>
    </row>
    <row r="29" spans="1:16" ht="35.450000000000003" customHeight="1" x14ac:dyDescent="0.3">
      <c r="A29" s="144" t="s">
        <v>14</v>
      </c>
      <c r="B29" s="145" t="s">
        <v>134</v>
      </c>
      <c r="C29" s="69"/>
      <c r="D29" s="85"/>
      <c r="E29" s="30"/>
      <c r="F29" s="94"/>
      <c r="G29" s="19"/>
      <c r="H29" s="19"/>
      <c r="I29" s="19"/>
      <c r="J29" s="19"/>
      <c r="K29" s="19"/>
      <c r="L29" s="19"/>
      <c r="M29" s="19"/>
    </row>
    <row r="30" spans="1:16" ht="35.450000000000003" customHeight="1" x14ac:dyDescent="0.3">
      <c r="A30" s="231" t="s">
        <v>15</v>
      </c>
      <c r="B30" s="232" t="s">
        <v>135</v>
      </c>
      <c r="C30" s="146" t="s">
        <v>136</v>
      </c>
      <c r="D30" s="85">
        <v>13320</v>
      </c>
      <c r="E30" s="77"/>
      <c r="F30" s="95"/>
      <c r="G30" s="257"/>
      <c r="H30" s="257"/>
      <c r="I30" s="257"/>
      <c r="J30" s="257"/>
      <c r="K30" s="257"/>
      <c r="L30" s="257"/>
      <c r="M30" s="19"/>
    </row>
    <row r="31" spans="1:16" ht="35.450000000000003" customHeight="1" x14ac:dyDescent="0.3">
      <c r="A31" s="231"/>
      <c r="B31" s="233"/>
      <c r="C31" s="147" t="s">
        <v>137</v>
      </c>
      <c r="D31" s="148">
        <f>D30*0.18</f>
        <v>2397.6</v>
      </c>
      <c r="E31" s="77"/>
      <c r="F31" s="95" t="s">
        <v>160</v>
      </c>
      <c r="G31" s="81"/>
      <c r="H31" s="81"/>
      <c r="I31" s="82"/>
      <c r="J31" s="82"/>
      <c r="K31" s="81"/>
      <c r="L31" s="81"/>
      <c r="M31" s="19"/>
    </row>
    <row r="32" spans="1:16" ht="35.450000000000003" customHeight="1" x14ac:dyDescent="0.3">
      <c r="A32" s="149" t="s">
        <v>16</v>
      </c>
      <c r="B32" s="150" t="s">
        <v>138</v>
      </c>
      <c r="C32" s="147" t="s">
        <v>11</v>
      </c>
      <c r="D32" s="85">
        <f>D30*2+2</f>
        <v>26642</v>
      </c>
      <c r="E32" s="77"/>
      <c r="F32" s="95"/>
      <c r="G32" s="19"/>
      <c r="H32" s="19"/>
      <c r="I32" s="19"/>
      <c r="J32" s="19"/>
      <c r="K32" s="19"/>
      <c r="L32" s="81"/>
      <c r="M32" s="19"/>
    </row>
    <row r="33" spans="1:13" ht="35.450000000000003" customHeight="1" x14ac:dyDescent="0.3">
      <c r="A33" s="149" t="s">
        <v>150</v>
      </c>
      <c r="B33" s="150" t="s">
        <v>139</v>
      </c>
      <c r="C33" s="147" t="s">
        <v>137</v>
      </c>
      <c r="D33" s="148">
        <f>D30*0.18</f>
        <v>2397.6</v>
      </c>
      <c r="E33" s="77"/>
      <c r="F33" s="95"/>
      <c r="G33" s="19"/>
      <c r="H33" s="19"/>
      <c r="I33" s="19"/>
      <c r="J33" s="19"/>
      <c r="K33" s="19"/>
      <c r="L33" s="19"/>
      <c r="M33" s="19"/>
    </row>
    <row r="34" spans="1:13" ht="35.450000000000003" customHeight="1" x14ac:dyDescent="0.3">
      <c r="A34" s="149" t="s">
        <v>151</v>
      </c>
      <c r="B34" s="150" t="s">
        <v>140</v>
      </c>
      <c r="C34" s="147" t="s">
        <v>137</v>
      </c>
      <c r="D34" s="151">
        <f>D30*0.2*1.26</f>
        <v>3356.64</v>
      </c>
      <c r="E34" s="77"/>
      <c r="F34" s="96"/>
    </row>
    <row r="35" spans="1:13" ht="35.450000000000003" customHeight="1" x14ac:dyDescent="0.3">
      <c r="A35" s="149" t="s">
        <v>152</v>
      </c>
      <c r="B35" s="150" t="s">
        <v>161</v>
      </c>
      <c r="C35" s="147" t="s">
        <v>4</v>
      </c>
      <c r="D35" s="152">
        <f>(D33+D34)*2</f>
        <v>11508.48</v>
      </c>
      <c r="E35" s="77"/>
      <c r="F35" s="96"/>
    </row>
    <row r="36" spans="1:13" ht="35.450000000000003" customHeight="1" x14ac:dyDescent="0.3">
      <c r="A36" s="153" t="s">
        <v>153</v>
      </c>
      <c r="B36" s="150" t="s">
        <v>141</v>
      </c>
      <c r="C36" s="147" t="s">
        <v>137</v>
      </c>
      <c r="D36" s="85">
        <f>D30</f>
        <v>13320</v>
      </c>
      <c r="E36" s="77"/>
      <c r="F36" s="96"/>
    </row>
    <row r="37" spans="1:13" ht="35.450000000000003" customHeight="1" x14ac:dyDescent="0.3">
      <c r="A37" s="149" t="s">
        <v>154</v>
      </c>
      <c r="B37" s="150" t="s">
        <v>162</v>
      </c>
      <c r="C37" s="147" t="s">
        <v>4</v>
      </c>
      <c r="D37" s="85">
        <f>D30*1.5</f>
        <v>19980</v>
      </c>
      <c r="E37" s="77"/>
      <c r="F37" s="96"/>
    </row>
    <row r="38" spans="1:13" ht="35.450000000000003" customHeight="1" x14ac:dyDescent="0.3">
      <c r="A38" s="149" t="s">
        <v>155</v>
      </c>
      <c r="B38" s="150" t="s">
        <v>142</v>
      </c>
      <c r="C38" s="147" t="s">
        <v>137</v>
      </c>
      <c r="D38" s="85">
        <f>D30*1.1</f>
        <v>14652.000000000002</v>
      </c>
      <c r="E38" s="77"/>
      <c r="F38" s="96"/>
    </row>
    <row r="39" spans="1:13" ht="35.450000000000003" customHeight="1" x14ac:dyDescent="0.3">
      <c r="A39" s="149" t="s">
        <v>156</v>
      </c>
      <c r="B39" s="150" t="s">
        <v>143</v>
      </c>
      <c r="C39" s="147" t="s">
        <v>136</v>
      </c>
      <c r="D39" s="85">
        <f>D30</f>
        <v>13320</v>
      </c>
      <c r="E39" s="77"/>
      <c r="F39" s="96"/>
    </row>
    <row r="40" spans="1:13" ht="35.450000000000003" customHeight="1" x14ac:dyDescent="0.3">
      <c r="A40" s="258" t="s">
        <v>157</v>
      </c>
      <c r="B40" s="154" t="s">
        <v>144</v>
      </c>
      <c r="C40" s="155" t="s">
        <v>67</v>
      </c>
      <c r="D40" s="85">
        <f>D30</f>
        <v>13320</v>
      </c>
      <c r="E40" s="77"/>
      <c r="F40" s="96"/>
    </row>
    <row r="41" spans="1:13" ht="35.450000000000003" customHeight="1" x14ac:dyDescent="0.3">
      <c r="A41" s="258"/>
      <c r="B41" s="154" t="s">
        <v>145</v>
      </c>
      <c r="C41" s="147" t="s">
        <v>137</v>
      </c>
      <c r="D41" s="148">
        <f>D31</f>
        <v>2397.6</v>
      </c>
      <c r="E41" s="77"/>
      <c r="F41" s="96"/>
    </row>
    <row r="42" spans="1:13" ht="35.450000000000003" customHeight="1" x14ac:dyDescent="0.3">
      <c r="A42" s="153" t="s">
        <v>158</v>
      </c>
      <c r="B42" s="156" t="s">
        <v>146</v>
      </c>
      <c r="C42" s="157" t="s">
        <v>4</v>
      </c>
      <c r="D42" s="85">
        <f>D30*0.6</f>
        <v>7992</v>
      </c>
      <c r="E42" s="77"/>
      <c r="F42" s="96"/>
    </row>
    <row r="43" spans="1:13" ht="51.75" customHeight="1" x14ac:dyDescent="0.3">
      <c r="A43" s="153" t="s">
        <v>159</v>
      </c>
      <c r="B43" s="154" t="s">
        <v>147</v>
      </c>
      <c r="C43" s="147" t="s">
        <v>4</v>
      </c>
      <c r="D43" s="148">
        <f>13.32*96.6</f>
        <v>1286.712</v>
      </c>
      <c r="E43" s="77"/>
      <c r="F43" s="96"/>
    </row>
    <row r="44" spans="1:13" ht="69" customHeight="1" x14ac:dyDescent="0.3">
      <c r="A44" s="158" t="s">
        <v>52</v>
      </c>
      <c r="B44" s="159" t="s">
        <v>148</v>
      </c>
      <c r="C44" s="147" t="s">
        <v>11</v>
      </c>
      <c r="D44" s="85">
        <v>4440</v>
      </c>
      <c r="F44" s="97" t="s">
        <v>228</v>
      </c>
    </row>
    <row r="45" spans="1:13" ht="39" customHeight="1" x14ac:dyDescent="0.3">
      <c r="A45" s="79" t="s">
        <v>105</v>
      </c>
      <c r="B45" s="75" t="s">
        <v>149</v>
      </c>
      <c r="C45" s="76"/>
      <c r="D45" s="10"/>
      <c r="E45" s="77"/>
      <c r="F45" s="77"/>
    </row>
    <row r="46" spans="1:13" ht="28.5" customHeight="1" x14ac:dyDescent="0.3">
      <c r="A46" s="80" t="s">
        <v>106</v>
      </c>
      <c r="B46" s="73" t="s">
        <v>47</v>
      </c>
      <c r="C46" s="74" t="s">
        <v>4</v>
      </c>
      <c r="D46" s="78">
        <f>D25*0.0004</f>
        <v>142.9128</v>
      </c>
      <c r="E46" s="77"/>
      <c r="F46" s="77"/>
    </row>
    <row r="47" spans="1:13" ht="20.25" customHeight="1" x14ac:dyDescent="0.3">
      <c r="A47" s="80" t="s">
        <v>107</v>
      </c>
      <c r="B47" s="6" t="s">
        <v>12</v>
      </c>
      <c r="C47" s="8" t="s">
        <v>11</v>
      </c>
      <c r="D47" s="11">
        <f>(86600-65200)*6</f>
        <v>128400</v>
      </c>
      <c r="E47" s="25"/>
      <c r="F47" s="34"/>
    </row>
    <row r="48" spans="1:13" ht="68.25" customHeight="1" x14ac:dyDescent="0.3">
      <c r="A48" s="80" t="s">
        <v>163</v>
      </c>
      <c r="B48" s="6" t="s">
        <v>13</v>
      </c>
      <c r="C48" s="8" t="s">
        <v>7</v>
      </c>
      <c r="D48" s="9">
        <f>D25</f>
        <v>357282</v>
      </c>
      <c r="E48" s="25"/>
      <c r="F48" s="24" t="s">
        <v>51</v>
      </c>
    </row>
    <row r="49" spans="1:6" ht="38.25" customHeight="1" x14ac:dyDescent="0.3">
      <c r="A49" s="144" t="s">
        <v>19</v>
      </c>
      <c r="B49" s="160" t="s">
        <v>86</v>
      </c>
      <c r="C49" s="69"/>
      <c r="D49" s="151"/>
      <c r="E49" s="25"/>
      <c r="F49" s="20"/>
    </row>
    <row r="50" spans="1:6" ht="38.25" customHeight="1" x14ac:dyDescent="0.3">
      <c r="A50" s="161" t="s">
        <v>20</v>
      </c>
      <c r="B50" s="162" t="s">
        <v>87</v>
      </c>
      <c r="C50" s="69"/>
      <c r="D50" s="151"/>
      <c r="E50" s="25"/>
      <c r="F50" s="20"/>
    </row>
    <row r="51" spans="1:6" ht="18.75" customHeight="1" x14ac:dyDescent="0.3">
      <c r="A51" s="262" t="s">
        <v>164</v>
      </c>
      <c r="B51" s="259" t="s">
        <v>50</v>
      </c>
      <c r="C51" s="69" t="s">
        <v>125</v>
      </c>
      <c r="D51" s="151">
        <v>910.8</v>
      </c>
      <c r="E51" s="25"/>
      <c r="F51" s="6" t="s">
        <v>49</v>
      </c>
    </row>
    <row r="52" spans="1:6" ht="15.75" customHeight="1" x14ac:dyDescent="0.3">
      <c r="A52" s="263"/>
      <c r="B52" s="260"/>
      <c r="C52" s="69" t="s">
        <v>126</v>
      </c>
      <c r="D52" s="151">
        <f>D51*0.04</f>
        <v>36.432000000000002</v>
      </c>
      <c r="E52" s="25"/>
      <c r="F52" s="20"/>
    </row>
    <row r="53" spans="1:6" ht="17.25" customHeight="1" x14ac:dyDescent="0.3">
      <c r="A53" s="264"/>
      <c r="B53" s="261"/>
      <c r="C53" s="69" t="s">
        <v>4</v>
      </c>
      <c r="D53" s="151">
        <f>D52*2.4*0.9</f>
        <v>78.693120000000008</v>
      </c>
      <c r="E53" s="25"/>
      <c r="F53" s="24" t="s">
        <v>46</v>
      </c>
    </row>
    <row r="54" spans="1:6" ht="22.5" customHeight="1" x14ac:dyDescent="0.3">
      <c r="A54" s="86" t="s">
        <v>165</v>
      </c>
      <c r="B54" s="101" t="s">
        <v>127</v>
      </c>
      <c r="C54" s="69" t="s">
        <v>4</v>
      </c>
      <c r="D54" s="151">
        <f>D51*0.0004</f>
        <v>0.36431999999999998</v>
      </c>
      <c r="E54" s="25"/>
      <c r="F54" s="57"/>
    </row>
    <row r="55" spans="1:6" ht="22.5" customHeight="1" x14ac:dyDescent="0.3">
      <c r="A55" s="86" t="s">
        <v>166</v>
      </c>
      <c r="B55" s="101" t="s">
        <v>12</v>
      </c>
      <c r="C55" s="69" t="s">
        <v>11</v>
      </c>
      <c r="D55" s="85"/>
      <c r="E55" s="25"/>
      <c r="F55" s="83"/>
    </row>
    <row r="56" spans="1:6" ht="65.25" customHeight="1" x14ac:dyDescent="0.3">
      <c r="A56" s="163" t="s">
        <v>217</v>
      </c>
      <c r="B56" s="101" t="s">
        <v>13</v>
      </c>
      <c r="C56" s="69" t="s">
        <v>125</v>
      </c>
      <c r="D56" s="151">
        <f>D51</f>
        <v>910.8</v>
      </c>
      <c r="E56" s="25"/>
      <c r="F56" s="6" t="s">
        <v>49</v>
      </c>
    </row>
    <row r="57" spans="1:6" ht="33" customHeight="1" x14ac:dyDescent="0.3">
      <c r="A57" s="161" t="s">
        <v>22</v>
      </c>
      <c r="B57" s="162" t="s">
        <v>88</v>
      </c>
      <c r="C57" s="69"/>
      <c r="D57" s="151"/>
      <c r="E57" s="25"/>
      <c r="F57" s="20"/>
    </row>
    <row r="58" spans="1:6" ht="18" customHeight="1" x14ac:dyDescent="0.3">
      <c r="A58" s="262" t="s">
        <v>167</v>
      </c>
      <c r="B58" s="259" t="s">
        <v>50</v>
      </c>
      <c r="C58" s="69" t="s">
        <v>125</v>
      </c>
      <c r="D58" s="151">
        <v>874.05</v>
      </c>
      <c r="E58" s="25"/>
      <c r="F58" s="56" t="s">
        <v>49</v>
      </c>
    </row>
    <row r="59" spans="1:6" ht="18.75" customHeight="1" x14ac:dyDescent="0.3">
      <c r="A59" s="263"/>
      <c r="B59" s="260"/>
      <c r="C59" s="69" t="s">
        <v>126</v>
      </c>
      <c r="D59" s="151">
        <f>D58*0.04</f>
        <v>34.961999999999996</v>
      </c>
      <c r="E59" s="25"/>
      <c r="F59" s="20"/>
    </row>
    <row r="60" spans="1:6" ht="21" customHeight="1" x14ac:dyDescent="0.3">
      <c r="A60" s="264"/>
      <c r="B60" s="261"/>
      <c r="C60" s="69" t="s">
        <v>4</v>
      </c>
      <c r="D60" s="151">
        <f>D59*2.4*0.9</f>
        <v>75.517919999999989</v>
      </c>
      <c r="E60" s="25"/>
      <c r="F60" s="55" t="s">
        <v>46</v>
      </c>
    </row>
    <row r="61" spans="1:6" ht="21" customHeight="1" x14ac:dyDescent="0.3">
      <c r="A61" s="86" t="s">
        <v>168</v>
      </c>
      <c r="B61" s="164" t="s">
        <v>127</v>
      </c>
      <c r="C61" s="69" t="s">
        <v>4</v>
      </c>
      <c r="D61" s="151">
        <f>D58*0.0004</f>
        <v>0.34961999999999999</v>
      </c>
      <c r="E61" s="25"/>
      <c r="F61" s="57"/>
    </row>
    <row r="62" spans="1:6" ht="21" customHeight="1" x14ac:dyDescent="0.3">
      <c r="A62" s="86" t="s">
        <v>169</v>
      </c>
      <c r="B62" s="101" t="s">
        <v>12</v>
      </c>
      <c r="C62" s="69" t="s">
        <v>11</v>
      </c>
      <c r="D62" s="85"/>
      <c r="E62" s="25"/>
      <c r="F62" s="83"/>
    </row>
    <row r="63" spans="1:6" ht="65.25" customHeight="1" x14ac:dyDescent="0.3">
      <c r="A63" s="163" t="s">
        <v>218</v>
      </c>
      <c r="B63" s="101" t="s">
        <v>13</v>
      </c>
      <c r="C63" s="69" t="s">
        <v>125</v>
      </c>
      <c r="D63" s="151">
        <f>D58</f>
        <v>874.05</v>
      </c>
      <c r="E63" s="25"/>
      <c r="F63" s="56" t="s">
        <v>49</v>
      </c>
    </row>
    <row r="64" spans="1:6" ht="27" customHeight="1" x14ac:dyDescent="0.3">
      <c r="A64" s="26" t="s">
        <v>26</v>
      </c>
      <c r="B64" s="12" t="s">
        <v>89</v>
      </c>
      <c r="C64" s="8"/>
      <c r="D64" s="35"/>
      <c r="E64" s="19"/>
      <c r="F64" s="19"/>
    </row>
    <row r="65" spans="1:6" ht="27" customHeight="1" x14ac:dyDescent="0.3">
      <c r="A65" s="29" t="s">
        <v>170</v>
      </c>
      <c r="B65" s="59" t="s">
        <v>21</v>
      </c>
      <c r="C65" s="58" t="s">
        <v>11</v>
      </c>
      <c r="D65" s="58">
        <v>15.5</v>
      </c>
      <c r="E65" s="32"/>
      <c r="F65" s="32"/>
    </row>
    <row r="66" spans="1:6" ht="33" customHeight="1" x14ac:dyDescent="0.3">
      <c r="A66" s="29" t="s">
        <v>171</v>
      </c>
      <c r="B66" s="59" t="s">
        <v>90</v>
      </c>
      <c r="C66" s="58" t="s">
        <v>11</v>
      </c>
      <c r="D66" s="58">
        <v>0.8</v>
      </c>
      <c r="E66" s="32"/>
      <c r="F66" s="32"/>
    </row>
    <row r="67" spans="1:6" ht="36" customHeight="1" x14ac:dyDescent="0.3">
      <c r="A67" s="29" t="s">
        <v>172</v>
      </c>
      <c r="B67" s="28" t="s">
        <v>91</v>
      </c>
      <c r="C67" s="58" t="s">
        <v>8</v>
      </c>
      <c r="D67" s="58" t="s">
        <v>54</v>
      </c>
      <c r="E67" s="32"/>
      <c r="F67" s="32"/>
    </row>
    <row r="68" spans="1:6" ht="31.5" customHeight="1" x14ac:dyDescent="0.3">
      <c r="A68" s="29" t="s">
        <v>173</v>
      </c>
      <c r="B68" s="28" t="s">
        <v>92</v>
      </c>
      <c r="C68" s="58" t="s">
        <v>8</v>
      </c>
      <c r="D68" s="58" t="s">
        <v>54</v>
      </c>
      <c r="E68" s="32"/>
      <c r="F68" s="32"/>
    </row>
    <row r="69" spans="1:6" ht="31.5" customHeight="1" x14ac:dyDescent="0.3">
      <c r="A69" s="29" t="s">
        <v>174</v>
      </c>
      <c r="B69" s="28" t="s">
        <v>93</v>
      </c>
      <c r="C69" s="58" t="s">
        <v>11</v>
      </c>
      <c r="D69" s="58">
        <v>27</v>
      </c>
      <c r="E69" s="32"/>
      <c r="F69" s="32"/>
    </row>
    <row r="70" spans="1:6" ht="36" customHeight="1" x14ac:dyDescent="0.3">
      <c r="A70" s="29" t="s">
        <v>175</v>
      </c>
      <c r="B70" s="59" t="s">
        <v>94</v>
      </c>
      <c r="C70" s="58" t="s">
        <v>18</v>
      </c>
      <c r="D70" s="58" t="s">
        <v>55</v>
      </c>
      <c r="E70" s="32"/>
      <c r="F70" s="32"/>
    </row>
    <row r="71" spans="1:6" ht="36" customHeight="1" x14ac:dyDescent="0.3">
      <c r="A71" s="29" t="s">
        <v>176</v>
      </c>
      <c r="B71" s="59" t="s">
        <v>95</v>
      </c>
      <c r="C71" s="58" t="s">
        <v>18</v>
      </c>
      <c r="D71" s="58" t="s">
        <v>55</v>
      </c>
      <c r="E71" s="32"/>
      <c r="F71" s="32"/>
    </row>
    <row r="72" spans="1:6" ht="19.5" customHeight="1" x14ac:dyDescent="0.3">
      <c r="A72" s="29" t="s">
        <v>177</v>
      </c>
      <c r="B72" s="59" t="s">
        <v>56</v>
      </c>
      <c r="C72" s="58" t="s">
        <v>11</v>
      </c>
      <c r="D72" s="58">
        <v>10</v>
      </c>
      <c r="E72" s="32"/>
      <c r="F72" s="32"/>
    </row>
    <row r="73" spans="1:6" ht="47.25" customHeight="1" x14ac:dyDescent="0.3">
      <c r="A73" s="29" t="s">
        <v>178</v>
      </c>
      <c r="B73" s="59" t="s">
        <v>96</v>
      </c>
      <c r="C73" s="58" t="s">
        <v>11</v>
      </c>
      <c r="D73" s="58" t="s">
        <v>57</v>
      </c>
      <c r="E73" s="32"/>
      <c r="F73" s="32"/>
    </row>
    <row r="74" spans="1:6" ht="19.5" customHeight="1" x14ac:dyDescent="0.3">
      <c r="A74" s="29" t="s">
        <v>179</v>
      </c>
      <c r="B74" s="59" t="s">
        <v>97</v>
      </c>
      <c r="C74" s="58" t="s">
        <v>18</v>
      </c>
      <c r="D74" s="58">
        <v>24</v>
      </c>
      <c r="E74" s="32"/>
      <c r="F74" s="32"/>
    </row>
    <row r="75" spans="1:6" ht="19.5" customHeight="1" x14ac:dyDescent="0.3">
      <c r="A75" s="240" t="s">
        <v>180</v>
      </c>
      <c r="B75" s="242" t="s">
        <v>23</v>
      </c>
      <c r="C75" s="58" t="s">
        <v>24</v>
      </c>
      <c r="D75" s="58">
        <v>1</v>
      </c>
      <c r="E75" s="32"/>
      <c r="F75" s="32"/>
    </row>
    <row r="76" spans="1:6" ht="19.5" customHeight="1" x14ac:dyDescent="0.3">
      <c r="A76" s="241"/>
      <c r="B76" s="243"/>
      <c r="C76" s="58" t="s">
        <v>25</v>
      </c>
      <c r="D76" s="58">
        <v>6</v>
      </c>
      <c r="E76" s="32"/>
      <c r="F76" s="32"/>
    </row>
    <row r="77" spans="1:6" ht="46.5" customHeight="1" x14ac:dyDescent="0.3">
      <c r="A77" s="26" t="s">
        <v>111</v>
      </c>
      <c r="B77" s="12" t="s">
        <v>59</v>
      </c>
      <c r="C77" s="31"/>
      <c r="D77" s="38"/>
      <c r="E77" s="33"/>
      <c r="F77" s="33"/>
    </row>
    <row r="78" spans="1:6" ht="51" customHeight="1" x14ac:dyDescent="0.3">
      <c r="A78" s="27" t="s">
        <v>112</v>
      </c>
      <c r="B78" s="65" t="s">
        <v>128</v>
      </c>
      <c r="C78" s="23" t="s">
        <v>53</v>
      </c>
      <c r="D78" s="9">
        <f>4847.4-14-100-94</f>
        <v>4639.3999999999996</v>
      </c>
      <c r="E78" s="30"/>
      <c r="F78" s="6" t="s">
        <v>58</v>
      </c>
    </row>
    <row r="79" spans="1:6" ht="31.9" customHeight="1" x14ac:dyDescent="0.3">
      <c r="A79" s="27" t="s">
        <v>113</v>
      </c>
      <c r="B79" s="6" t="s">
        <v>61</v>
      </c>
      <c r="C79" s="23" t="s">
        <v>53</v>
      </c>
      <c r="D79" s="9">
        <f>D78</f>
        <v>4639.3999999999996</v>
      </c>
      <c r="E79" s="30"/>
      <c r="F79" s="20"/>
    </row>
    <row r="80" spans="1:6" ht="42" customHeight="1" x14ac:dyDescent="0.3">
      <c r="A80" s="26" t="s">
        <v>114</v>
      </c>
      <c r="B80" s="12" t="s">
        <v>66</v>
      </c>
      <c r="C80" s="23" t="s">
        <v>7</v>
      </c>
      <c r="D80" s="9">
        <f>(86600-65200)*1.5*2</f>
        <v>64200</v>
      </c>
      <c r="E80" s="30"/>
      <c r="F80" s="20"/>
    </row>
    <row r="81" spans="1:6" ht="42" customHeight="1" x14ac:dyDescent="0.3">
      <c r="A81" s="27" t="s">
        <v>181</v>
      </c>
      <c r="B81" s="59" t="s">
        <v>109</v>
      </c>
      <c r="C81" s="58" t="s">
        <v>8</v>
      </c>
      <c r="D81" s="9">
        <f>(86600-65200)*1.5*0.5*2</f>
        <v>32100</v>
      </c>
      <c r="E81" s="30"/>
      <c r="F81" s="20"/>
    </row>
    <row r="82" spans="1:6" ht="19.5" customHeight="1" x14ac:dyDescent="0.3">
      <c r="A82" s="27" t="s">
        <v>182</v>
      </c>
      <c r="B82" s="59" t="s">
        <v>219</v>
      </c>
      <c r="C82" s="58" t="s">
        <v>4</v>
      </c>
      <c r="D82" s="9">
        <f>D81*1.5</f>
        <v>48150</v>
      </c>
      <c r="E82" s="30"/>
      <c r="F82" s="20"/>
    </row>
    <row r="83" spans="1:6" ht="33" customHeight="1" x14ac:dyDescent="0.3">
      <c r="A83" s="27" t="s">
        <v>183</v>
      </c>
      <c r="B83" s="59" t="s">
        <v>98</v>
      </c>
      <c r="C83" s="58" t="s">
        <v>69</v>
      </c>
      <c r="D83" s="9">
        <f>D80*0.3</f>
        <v>19260</v>
      </c>
      <c r="E83" s="30"/>
      <c r="F83" s="20"/>
    </row>
    <row r="84" spans="1:6" ht="75" customHeight="1" x14ac:dyDescent="0.3">
      <c r="A84" s="27" t="s">
        <v>184</v>
      </c>
      <c r="B84" s="59" t="s">
        <v>99</v>
      </c>
      <c r="C84" s="58" t="s">
        <v>67</v>
      </c>
      <c r="D84" s="9">
        <f>D80</f>
        <v>64200</v>
      </c>
      <c r="E84" s="30"/>
      <c r="F84" s="20"/>
    </row>
    <row r="85" spans="1:6" ht="36" customHeight="1" x14ac:dyDescent="0.3">
      <c r="A85" s="27" t="s">
        <v>185</v>
      </c>
      <c r="B85" s="59" t="s">
        <v>100</v>
      </c>
      <c r="C85" s="58" t="s">
        <v>7</v>
      </c>
      <c r="D85" s="9">
        <f>D80</f>
        <v>64200</v>
      </c>
      <c r="E85" s="30"/>
      <c r="F85" s="20"/>
    </row>
    <row r="86" spans="1:6" ht="34.5" customHeight="1" x14ac:dyDescent="0.3">
      <c r="A86" s="37" t="s">
        <v>186</v>
      </c>
      <c r="B86" s="59" t="s">
        <v>101</v>
      </c>
      <c r="C86" s="58" t="s">
        <v>7</v>
      </c>
      <c r="D86" s="9">
        <f>D80</f>
        <v>64200</v>
      </c>
      <c r="E86" s="30"/>
      <c r="F86" s="20"/>
    </row>
    <row r="87" spans="1:6" ht="46.15" customHeight="1" x14ac:dyDescent="0.3">
      <c r="A87" s="37" t="s">
        <v>187</v>
      </c>
      <c r="B87" s="59" t="s">
        <v>102</v>
      </c>
      <c r="C87" s="58" t="s">
        <v>7</v>
      </c>
      <c r="D87" s="9">
        <f>D80</f>
        <v>64200</v>
      </c>
      <c r="E87" s="30"/>
      <c r="F87" s="20"/>
    </row>
    <row r="88" spans="1:6" ht="33.6" customHeight="1" x14ac:dyDescent="0.3">
      <c r="A88" s="26" t="s">
        <v>74</v>
      </c>
      <c r="B88" s="12" t="s">
        <v>103</v>
      </c>
      <c r="C88" s="58" t="s">
        <v>67</v>
      </c>
      <c r="D88" s="9">
        <f>(68800-65200)*1.5*2</f>
        <v>10800</v>
      </c>
      <c r="E88" s="30"/>
      <c r="F88" s="20"/>
    </row>
    <row r="89" spans="1:6" ht="31.5" x14ac:dyDescent="0.3">
      <c r="A89" s="61" t="s">
        <v>181</v>
      </c>
      <c r="B89" s="59" t="s">
        <v>68</v>
      </c>
      <c r="C89" s="58" t="s">
        <v>69</v>
      </c>
      <c r="D89" s="9">
        <f>D88*0.2</f>
        <v>2160</v>
      </c>
      <c r="E89" s="30"/>
      <c r="F89" s="20"/>
    </row>
    <row r="90" spans="1:6" x14ac:dyDescent="0.3">
      <c r="A90" s="61" t="s">
        <v>182</v>
      </c>
      <c r="B90" s="59" t="s">
        <v>110</v>
      </c>
      <c r="C90" s="58" t="s">
        <v>4</v>
      </c>
      <c r="D90" s="9">
        <f>D89*1.5</f>
        <v>3240</v>
      </c>
      <c r="E90" s="30"/>
      <c r="F90" s="20"/>
    </row>
    <row r="91" spans="1:6" x14ac:dyDescent="0.3">
      <c r="A91" s="61" t="s">
        <v>183</v>
      </c>
      <c r="B91" s="60" t="s">
        <v>104</v>
      </c>
      <c r="C91" s="58" t="s">
        <v>67</v>
      </c>
      <c r="D91" s="9">
        <f>D88</f>
        <v>10800</v>
      </c>
      <c r="E91" s="30"/>
      <c r="F91" s="20"/>
    </row>
    <row r="92" spans="1:6" x14ac:dyDescent="0.3">
      <c r="A92" s="278" t="s">
        <v>184</v>
      </c>
      <c r="B92" s="275" t="s">
        <v>70</v>
      </c>
      <c r="C92" s="58" t="s">
        <v>67</v>
      </c>
      <c r="D92" s="9">
        <f>D88</f>
        <v>10800</v>
      </c>
      <c r="E92" s="30"/>
      <c r="F92" s="20"/>
    </row>
    <row r="93" spans="1:6" x14ac:dyDescent="0.3">
      <c r="A93" s="279"/>
      <c r="B93" s="276"/>
      <c r="C93" s="58" t="s">
        <v>69</v>
      </c>
      <c r="D93" s="9">
        <f>D92*0.2</f>
        <v>2160</v>
      </c>
      <c r="E93" s="30"/>
      <c r="F93" s="20"/>
    </row>
    <row r="94" spans="1:6" ht="14.25" customHeight="1" x14ac:dyDescent="0.3">
      <c r="A94" s="280"/>
      <c r="B94" s="277"/>
      <c r="C94" s="58" t="s">
        <v>4</v>
      </c>
      <c r="D94" s="9">
        <f>D93*1.7</f>
        <v>3672</v>
      </c>
      <c r="E94" s="30"/>
      <c r="F94" s="20"/>
    </row>
    <row r="95" spans="1:6" ht="21" customHeight="1" x14ac:dyDescent="0.3">
      <c r="A95" s="61" t="s">
        <v>185</v>
      </c>
      <c r="B95" s="62" t="s">
        <v>73</v>
      </c>
      <c r="C95" s="58" t="s">
        <v>67</v>
      </c>
      <c r="D95" s="9">
        <f>D91</f>
        <v>10800</v>
      </c>
      <c r="E95" s="30"/>
      <c r="F95" s="20"/>
    </row>
    <row r="96" spans="1:6" ht="66" customHeight="1" x14ac:dyDescent="0.3">
      <c r="A96" s="26" t="s">
        <v>115</v>
      </c>
      <c r="B96" s="12" t="s">
        <v>108</v>
      </c>
      <c r="C96" s="23" t="s">
        <v>7</v>
      </c>
      <c r="D96" s="9">
        <v>603.35</v>
      </c>
      <c r="E96" s="30"/>
      <c r="F96" s="20"/>
    </row>
    <row r="97" spans="1:6" ht="36.75" customHeight="1" x14ac:dyDescent="0.3">
      <c r="A97" s="40" t="s">
        <v>62</v>
      </c>
      <c r="B97" s="41" t="s">
        <v>60</v>
      </c>
      <c r="C97" s="42" t="s">
        <v>18</v>
      </c>
      <c r="D97" s="43">
        <v>17</v>
      </c>
      <c r="E97" s="30"/>
      <c r="F97" s="20" t="s">
        <v>58</v>
      </c>
    </row>
    <row r="98" spans="1:6" ht="36.75" customHeight="1" x14ac:dyDescent="0.3">
      <c r="A98" s="66" t="s">
        <v>80</v>
      </c>
      <c r="B98" s="67" t="s">
        <v>75</v>
      </c>
      <c r="C98" s="43" t="s">
        <v>18</v>
      </c>
      <c r="D98" s="43">
        <v>17</v>
      </c>
      <c r="E98" s="30"/>
      <c r="F98" s="20"/>
    </row>
    <row r="99" spans="1:6" ht="36.75" customHeight="1" x14ac:dyDescent="0.3">
      <c r="A99" s="50" t="s">
        <v>188</v>
      </c>
      <c r="B99" s="72" t="s">
        <v>129</v>
      </c>
      <c r="C99" s="43" t="s">
        <v>18</v>
      </c>
      <c r="D99" s="43">
        <v>17</v>
      </c>
      <c r="E99" s="30"/>
      <c r="F99" s="20"/>
    </row>
    <row r="100" spans="1:6" ht="36.75" customHeight="1" x14ac:dyDescent="0.3">
      <c r="A100" s="50" t="s">
        <v>189</v>
      </c>
      <c r="B100" s="49" t="s">
        <v>117</v>
      </c>
      <c r="C100" s="43" t="s">
        <v>18</v>
      </c>
      <c r="D100" s="43">
        <v>17</v>
      </c>
      <c r="E100" s="30"/>
      <c r="F100" s="20"/>
    </row>
    <row r="101" spans="1:6" ht="36.75" customHeight="1" x14ac:dyDescent="0.3">
      <c r="A101" s="66" t="s">
        <v>81</v>
      </c>
      <c r="B101" s="67" t="s">
        <v>76</v>
      </c>
      <c r="C101" s="43" t="s">
        <v>67</v>
      </c>
      <c r="D101" s="43"/>
      <c r="E101" s="30"/>
      <c r="F101" s="20"/>
    </row>
    <row r="102" spans="1:6" ht="19.5" customHeight="1" x14ac:dyDescent="0.3">
      <c r="A102" s="272" t="s">
        <v>190</v>
      </c>
      <c r="B102" s="269" t="s">
        <v>122</v>
      </c>
      <c r="C102" s="48" t="s">
        <v>67</v>
      </c>
      <c r="D102" s="43">
        <f>D98*72</f>
        <v>1224</v>
      </c>
      <c r="E102" s="30"/>
      <c r="F102" s="20"/>
    </row>
    <row r="103" spans="1:6" ht="17.25" customHeight="1" x14ac:dyDescent="0.3">
      <c r="A103" s="273"/>
      <c r="B103" s="270"/>
      <c r="C103" s="48" t="s">
        <v>69</v>
      </c>
      <c r="D103" s="43">
        <f>D102*0.23</f>
        <v>281.52000000000004</v>
      </c>
      <c r="E103" s="30"/>
      <c r="F103" s="20"/>
    </row>
    <row r="104" spans="1:6" ht="17.25" customHeight="1" x14ac:dyDescent="0.3">
      <c r="A104" s="274"/>
      <c r="B104" s="271"/>
      <c r="C104" s="48" t="s">
        <v>4</v>
      </c>
      <c r="D104" s="43">
        <f>D103*1.5</f>
        <v>422.28000000000009</v>
      </c>
      <c r="E104" s="30"/>
      <c r="F104" s="20"/>
    </row>
    <row r="105" spans="1:6" ht="36.75" customHeight="1" x14ac:dyDescent="0.3">
      <c r="A105" s="50" t="s">
        <v>191</v>
      </c>
      <c r="B105" s="49" t="s">
        <v>123</v>
      </c>
      <c r="C105" s="48" t="s">
        <v>118</v>
      </c>
      <c r="D105" s="43">
        <f>D98*36</f>
        <v>612</v>
      </c>
      <c r="E105" s="30"/>
      <c r="F105" s="20"/>
    </row>
    <row r="106" spans="1:6" ht="36.75" customHeight="1" x14ac:dyDescent="0.3">
      <c r="A106" s="50" t="s">
        <v>192</v>
      </c>
      <c r="B106" s="49" t="s">
        <v>77</v>
      </c>
      <c r="C106" s="48" t="s">
        <v>67</v>
      </c>
      <c r="D106" s="43">
        <f>D102</f>
        <v>1224</v>
      </c>
      <c r="E106" s="30"/>
      <c r="F106" s="20"/>
    </row>
    <row r="107" spans="1:6" ht="36.75" customHeight="1" x14ac:dyDescent="0.3">
      <c r="A107" s="50" t="s">
        <v>193</v>
      </c>
      <c r="B107" s="64" t="s">
        <v>119</v>
      </c>
      <c r="C107" s="63" t="s">
        <v>4</v>
      </c>
      <c r="D107" s="43">
        <f>D102*0.0006</f>
        <v>0.73439999999999994</v>
      </c>
      <c r="E107" s="30"/>
      <c r="F107" s="20"/>
    </row>
    <row r="108" spans="1:6" ht="36.75" customHeight="1" x14ac:dyDescent="0.3">
      <c r="A108" s="50" t="s">
        <v>194</v>
      </c>
      <c r="B108" s="49" t="s">
        <v>120</v>
      </c>
      <c r="C108" s="48" t="s">
        <v>67</v>
      </c>
      <c r="D108" s="43">
        <f>D102</f>
        <v>1224</v>
      </c>
      <c r="E108" s="30"/>
      <c r="F108" s="20"/>
    </row>
    <row r="109" spans="1:6" ht="36.75" customHeight="1" x14ac:dyDescent="0.3">
      <c r="A109" s="50" t="s">
        <v>195</v>
      </c>
      <c r="B109" s="49" t="s">
        <v>78</v>
      </c>
      <c r="C109" s="48" t="s">
        <v>11</v>
      </c>
      <c r="D109" s="43">
        <f>D105</f>
        <v>612</v>
      </c>
      <c r="E109" s="30"/>
      <c r="F109" s="20"/>
    </row>
    <row r="110" spans="1:6" ht="32.25" customHeight="1" x14ac:dyDescent="0.3">
      <c r="A110" s="66" t="s">
        <v>130</v>
      </c>
      <c r="B110" s="67" t="s">
        <v>79</v>
      </c>
      <c r="C110" s="43" t="s">
        <v>67</v>
      </c>
      <c r="D110" s="43">
        <f>D98*84</f>
        <v>1428</v>
      </c>
      <c r="E110" s="30"/>
      <c r="F110" s="20"/>
    </row>
    <row r="111" spans="1:6" ht="18.75" customHeight="1" x14ac:dyDescent="0.3">
      <c r="A111" s="272" t="s">
        <v>196</v>
      </c>
      <c r="B111" s="237" t="s">
        <v>121</v>
      </c>
      <c r="C111" s="63" t="s">
        <v>7</v>
      </c>
      <c r="D111" s="43">
        <f>D110</f>
        <v>1428</v>
      </c>
      <c r="E111" s="30"/>
      <c r="F111" s="20"/>
    </row>
    <row r="112" spans="1:6" ht="17.25" customHeight="1" x14ac:dyDescent="0.3">
      <c r="A112" s="273"/>
      <c r="B112" s="237"/>
      <c r="C112" s="63" t="s">
        <v>8</v>
      </c>
      <c r="D112" s="43">
        <f>D111*0.04</f>
        <v>57.120000000000005</v>
      </c>
      <c r="E112" s="30"/>
      <c r="F112" s="20"/>
    </row>
    <row r="113" spans="1:6" ht="17.25" customHeight="1" x14ac:dyDescent="0.3">
      <c r="A113" s="274"/>
      <c r="B113" s="237"/>
      <c r="C113" s="63" t="s">
        <v>4</v>
      </c>
      <c r="D113" s="43">
        <f>D112*2.4*0.9</f>
        <v>123.3792</v>
      </c>
      <c r="E113" s="30"/>
      <c r="F113" s="20"/>
    </row>
    <row r="114" spans="1:6" ht="28.5" customHeight="1" x14ac:dyDescent="0.3">
      <c r="A114" s="68" t="s">
        <v>197</v>
      </c>
      <c r="B114" s="64" t="s">
        <v>47</v>
      </c>
      <c r="C114" s="63" t="s">
        <v>4</v>
      </c>
      <c r="D114" s="43">
        <f>D110*0.0004</f>
        <v>0.57120000000000004</v>
      </c>
      <c r="E114" s="30"/>
      <c r="F114" s="20"/>
    </row>
    <row r="115" spans="1:6" ht="55.5" customHeight="1" x14ac:dyDescent="0.3">
      <c r="A115" s="68" t="s">
        <v>198</v>
      </c>
      <c r="B115" s="64" t="s">
        <v>102</v>
      </c>
      <c r="C115" s="51" t="s">
        <v>67</v>
      </c>
      <c r="D115" s="9">
        <f>D110</f>
        <v>1428</v>
      </c>
      <c r="E115" s="30"/>
      <c r="F115" s="20"/>
    </row>
    <row r="116" spans="1:6" ht="39.75" customHeight="1" x14ac:dyDescent="0.3">
      <c r="A116" s="52" t="s">
        <v>131</v>
      </c>
      <c r="B116" s="53" t="s">
        <v>82</v>
      </c>
      <c r="C116" s="54"/>
      <c r="D116" s="54"/>
      <c r="E116" s="30"/>
      <c r="F116" s="20"/>
    </row>
    <row r="117" spans="1:6" ht="45.75" customHeight="1" x14ac:dyDescent="0.3">
      <c r="A117" s="52" t="s">
        <v>132</v>
      </c>
      <c r="B117" s="53" t="s">
        <v>124</v>
      </c>
      <c r="C117" s="54" t="s">
        <v>67</v>
      </c>
      <c r="D117" s="54"/>
      <c r="E117" s="30"/>
      <c r="F117" s="20"/>
    </row>
    <row r="118" spans="1:6" ht="17.25" customHeight="1" x14ac:dyDescent="0.3">
      <c r="A118" s="266" t="s">
        <v>199</v>
      </c>
      <c r="B118" s="265" t="s">
        <v>85</v>
      </c>
      <c r="C118" s="69" t="s">
        <v>125</v>
      </c>
      <c r="D118" s="54"/>
      <c r="E118" s="30"/>
      <c r="F118" s="20"/>
    </row>
    <row r="119" spans="1:6" ht="18.75" customHeight="1" x14ac:dyDescent="0.3">
      <c r="A119" s="267"/>
      <c r="B119" s="265"/>
      <c r="C119" s="69" t="s">
        <v>126</v>
      </c>
      <c r="D119" s="54"/>
      <c r="E119" s="30"/>
      <c r="F119" s="20"/>
    </row>
    <row r="120" spans="1:6" ht="17.25" customHeight="1" x14ac:dyDescent="0.3">
      <c r="A120" s="268"/>
      <c r="B120" s="265"/>
      <c r="C120" s="69" t="s">
        <v>4</v>
      </c>
      <c r="D120" s="54"/>
      <c r="E120" s="30"/>
      <c r="F120" s="20"/>
    </row>
    <row r="121" spans="1:6" ht="39.75" customHeight="1" x14ac:dyDescent="0.3">
      <c r="A121" s="52" t="s">
        <v>200</v>
      </c>
      <c r="B121" s="70" t="s">
        <v>127</v>
      </c>
      <c r="C121" s="69" t="s">
        <v>4</v>
      </c>
      <c r="D121" s="54"/>
      <c r="E121" s="30"/>
      <c r="F121" s="20"/>
    </row>
    <row r="122" spans="1:6" ht="39.75" customHeight="1" x14ac:dyDescent="0.3">
      <c r="A122" s="52" t="s">
        <v>201</v>
      </c>
      <c r="B122" s="70" t="s">
        <v>102</v>
      </c>
      <c r="C122" s="71" t="s">
        <v>67</v>
      </c>
      <c r="D122" s="54"/>
      <c r="E122" s="30"/>
      <c r="F122" s="20"/>
    </row>
    <row r="123" spans="1:6" ht="39.75" customHeight="1" x14ac:dyDescent="0.3">
      <c r="A123" s="90" t="s">
        <v>202</v>
      </c>
      <c r="B123" s="45" t="s">
        <v>220</v>
      </c>
      <c r="C123" s="89"/>
      <c r="D123" s="54"/>
      <c r="E123" s="30"/>
      <c r="F123" s="20"/>
    </row>
    <row r="124" spans="1:6" ht="27" customHeight="1" x14ac:dyDescent="0.3">
      <c r="A124" s="93" t="s">
        <v>203</v>
      </c>
      <c r="B124" s="87" t="s">
        <v>223</v>
      </c>
      <c r="C124" s="91" t="s">
        <v>29</v>
      </c>
      <c r="D124" s="91">
        <v>14194</v>
      </c>
      <c r="E124" s="253" t="s">
        <v>229</v>
      </c>
      <c r="F124" s="20"/>
    </row>
    <row r="125" spans="1:6" ht="27" customHeight="1" x14ac:dyDescent="0.3">
      <c r="A125" s="93" t="s">
        <v>204</v>
      </c>
      <c r="B125" s="87" t="s">
        <v>224</v>
      </c>
      <c r="C125" s="91" t="s">
        <v>118</v>
      </c>
      <c r="D125" s="91">
        <v>2714</v>
      </c>
      <c r="E125" s="254"/>
      <c r="F125" s="20"/>
    </row>
    <row r="126" spans="1:6" ht="27" customHeight="1" x14ac:dyDescent="0.3">
      <c r="A126" s="93" t="s">
        <v>205</v>
      </c>
      <c r="B126" s="87" t="s">
        <v>225</v>
      </c>
      <c r="C126" s="91" t="s">
        <v>29</v>
      </c>
      <c r="D126" s="91">
        <v>2308</v>
      </c>
      <c r="E126" s="254"/>
      <c r="F126" s="20"/>
    </row>
    <row r="127" spans="1:6" ht="27" customHeight="1" x14ac:dyDescent="0.3">
      <c r="A127" s="93" t="s">
        <v>206</v>
      </c>
      <c r="B127" s="87" t="s">
        <v>226</v>
      </c>
      <c r="C127" s="91" t="s">
        <v>29</v>
      </c>
      <c r="D127" s="91">
        <v>1454</v>
      </c>
      <c r="E127" s="254"/>
      <c r="F127" s="20"/>
    </row>
    <row r="128" spans="1:6" ht="27" customHeight="1" x14ac:dyDescent="0.3">
      <c r="A128" s="93" t="s">
        <v>207</v>
      </c>
      <c r="B128" s="87" t="s">
        <v>227</v>
      </c>
      <c r="C128" s="91" t="s">
        <v>29</v>
      </c>
      <c r="D128" s="91">
        <v>8163</v>
      </c>
      <c r="E128" s="254"/>
      <c r="F128" s="20"/>
    </row>
    <row r="129" spans="1:6" ht="39.75" customHeight="1" x14ac:dyDescent="0.3">
      <c r="A129" s="93" t="s">
        <v>208</v>
      </c>
      <c r="B129" s="88" t="s">
        <v>221</v>
      </c>
      <c r="C129" s="91" t="s">
        <v>67</v>
      </c>
      <c r="D129" s="91">
        <v>1358.39</v>
      </c>
      <c r="E129" s="254"/>
      <c r="F129" s="20"/>
    </row>
    <row r="130" spans="1:6" ht="27" customHeight="1" x14ac:dyDescent="0.3">
      <c r="A130" s="93" t="s">
        <v>209</v>
      </c>
      <c r="B130" s="88" t="s">
        <v>222</v>
      </c>
      <c r="C130" s="91" t="s">
        <v>67</v>
      </c>
      <c r="D130" s="91">
        <v>400</v>
      </c>
      <c r="E130" s="255"/>
      <c r="F130" s="20"/>
    </row>
    <row r="131" spans="1:6" ht="27" customHeight="1" x14ac:dyDescent="0.3">
      <c r="A131" s="93" t="s">
        <v>210</v>
      </c>
      <c r="B131" s="87" t="s">
        <v>230</v>
      </c>
      <c r="C131" s="91" t="s">
        <v>29</v>
      </c>
      <c r="D131" s="92">
        <v>10937</v>
      </c>
      <c r="E131" s="256" t="s">
        <v>233</v>
      </c>
      <c r="F131" s="20"/>
    </row>
    <row r="132" spans="1:6" ht="27" customHeight="1" x14ac:dyDescent="0.3">
      <c r="A132" s="93" t="s">
        <v>211</v>
      </c>
      <c r="B132" s="87" t="s">
        <v>231</v>
      </c>
      <c r="C132" s="91" t="s">
        <v>29</v>
      </c>
      <c r="D132" s="92">
        <v>30937</v>
      </c>
      <c r="E132" s="256"/>
      <c r="F132" s="20"/>
    </row>
    <row r="133" spans="1:6" ht="27" customHeight="1" x14ac:dyDescent="0.3">
      <c r="A133" s="93" t="s">
        <v>212</v>
      </c>
      <c r="B133" s="87" t="s">
        <v>232</v>
      </c>
      <c r="C133" s="91" t="s">
        <v>29</v>
      </c>
      <c r="D133" s="91">
        <v>37348</v>
      </c>
      <c r="E133" s="256"/>
      <c r="F133" s="20"/>
    </row>
    <row r="134" spans="1:6" ht="27" customHeight="1" x14ac:dyDescent="0.3">
      <c r="A134" s="93" t="s">
        <v>235</v>
      </c>
      <c r="B134" s="87" t="s">
        <v>234</v>
      </c>
      <c r="C134" s="91" t="s">
        <v>118</v>
      </c>
      <c r="D134" s="91">
        <f>D105</f>
        <v>612</v>
      </c>
      <c r="E134" s="30"/>
      <c r="F134" s="20"/>
    </row>
    <row r="135" spans="1:6" ht="69.75" customHeight="1" x14ac:dyDescent="0.3">
      <c r="A135" s="44" t="s">
        <v>213</v>
      </c>
      <c r="B135" s="45" t="s">
        <v>27</v>
      </c>
      <c r="C135" s="46"/>
      <c r="D135" s="47" t="s">
        <v>48</v>
      </c>
      <c r="F135" s="20"/>
    </row>
    <row r="136" spans="1:6" ht="18" customHeight="1" x14ac:dyDescent="0.3">
      <c r="A136" s="246" t="s">
        <v>214</v>
      </c>
      <c r="B136" s="242" t="s">
        <v>28</v>
      </c>
      <c r="C136" s="63" t="s">
        <v>18</v>
      </c>
      <c r="D136" s="63">
        <v>505</v>
      </c>
      <c r="F136" s="19"/>
    </row>
    <row r="137" spans="1:6" ht="18" customHeight="1" x14ac:dyDescent="0.3">
      <c r="A137" s="246"/>
      <c r="B137" s="243"/>
      <c r="C137" s="63" t="s">
        <v>29</v>
      </c>
      <c r="D137" s="63">
        <v>1010</v>
      </c>
      <c r="F137" s="19"/>
    </row>
    <row r="138" spans="1:6" ht="18.75" customHeight="1" x14ac:dyDescent="0.3">
      <c r="A138" s="27" t="s">
        <v>215</v>
      </c>
      <c r="B138" s="28" t="s">
        <v>30</v>
      </c>
      <c r="C138" s="8" t="s">
        <v>18</v>
      </c>
      <c r="D138" s="10">
        <v>505</v>
      </c>
      <c r="F138" s="19"/>
    </row>
    <row r="139" spans="1:6" ht="18.75" customHeight="1" x14ac:dyDescent="0.3">
      <c r="A139" s="27" t="s">
        <v>236</v>
      </c>
      <c r="B139" s="28" t="s">
        <v>31</v>
      </c>
      <c r="C139" s="8" t="s">
        <v>18</v>
      </c>
      <c r="D139" s="10">
        <v>3</v>
      </c>
      <c r="F139" s="19"/>
    </row>
    <row r="140" spans="1:6" ht="34.5" customHeight="1" x14ac:dyDescent="0.3">
      <c r="A140" s="27" t="s">
        <v>237</v>
      </c>
      <c r="B140" s="6" t="s">
        <v>32</v>
      </c>
      <c r="C140" s="8" t="s">
        <v>18</v>
      </c>
      <c r="D140" s="10">
        <v>1</v>
      </c>
      <c r="F140" s="19"/>
    </row>
    <row r="141" spans="1:6" ht="19.5" customHeight="1" x14ac:dyDescent="0.3">
      <c r="A141" s="27" t="s">
        <v>238</v>
      </c>
      <c r="B141" s="28" t="s">
        <v>33</v>
      </c>
      <c r="C141" s="8" t="s">
        <v>18</v>
      </c>
      <c r="D141" s="10">
        <v>1</v>
      </c>
      <c r="F141" s="19"/>
    </row>
    <row r="142" spans="1:6" ht="19.5" customHeight="1" x14ac:dyDescent="0.3">
      <c r="A142" s="27" t="s">
        <v>239</v>
      </c>
      <c r="B142" s="28" t="s">
        <v>34</v>
      </c>
      <c r="C142" s="8"/>
      <c r="D142" s="10">
        <v>1</v>
      </c>
      <c r="F142" s="19"/>
    </row>
    <row r="143" spans="1:6" ht="19.5" customHeight="1" x14ac:dyDescent="0.3">
      <c r="A143" s="27" t="s">
        <v>240</v>
      </c>
      <c r="B143" s="28" t="s">
        <v>35</v>
      </c>
      <c r="C143" s="8" t="s">
        <v>18</v>
      </c>
      <c r="D143" s="10">
        <v>4</v>
      </c>
      <c r="F143" s="19"/>
    </row>
    <row r="144" spans="1:6" ht="19.5" customHeight="1" x14ac:dyDescent="0.3">
      <c r="A144" s="27" t="s">
        <v>241</v>
      </c>
      <c r="B144" s="28" t="s">
        <v>36</v>
      </c>
      <c r="C144" s="8" t="s">
        <v>18</v>
      </c>
      <c r="D144" s="10">
        <v>1</v>
      </c>
      <c r="F144" s="19"/>
    </row>
    <row r="145" spans="1:6" ht="19.5" customHeight="1" x14ac:dyDescent="0.3">
      <c r="A145" s="27" t="s">
        <v>242</v>
      </c>
      <c r="B145" s="28" t="s">
        <v>37</v>
      </c>
      <c r="C145" s="8" t="s">
        <v>18</v>
      </c>
      <c r="D145" s="10">
        <v>4</v>
      </c>
      <c r="F145" s="19"/>
    </row>
    <row r="146" spans="1:6" ht="19.5" customHeight="1" x14ac:dyDescent="0.3">
      <c r="A146" s="27" t="s">
        <v>243</v>
      </c>
      <c r="B146" s="28" t="s">
        <v>38</v>
      </c>
      <c r="C146" s="8" t="s">
        <v>18</v>
      </c>
      <c r="D146" s="10">
        <v>2</v>
      </c>
      <c r="F146" s="19"/>
    </row>
    <row r="147" spans="1:6" ht="19.5" customHeight="1" x14ac:dyDescent="0.3">
      <c r="A147" s="27" t="s">
        <v>244</v>
      </c>
      <c r="B147" s="28" t="s">
        <v>39</v>
      </c>
      <c r="C147" s="8" t="s">
        <v>18</v>
      </c>
      <c r="D147" s="10">
        <v>2</v>
      </c>
      <c r="F147" s="19"/>
    </row>
    <row r="148" spans="1:6" ht="19.5" customHeight="1" x14ac:dyDescent="0.3">
      <c r="A148" s="27" t="s">
        <v>245</v>
      </c>
      <c r="B148" s="28" t="s">
        <v>40</v>
      </c>
      <c r="C148" s="8" t="s">
        <v>18</v>
      </c>
      <c r="D148" s="10">
        <v>2</v>
      </c>
      <c r="F148" s="19"/>
    </row>
    <row r="149" spans="1:6" ht="19.5" customHeight="1" x14ac:dyDescent="0.3">
      <c r="A149" s="27" t="s">
        <v>246</v>
      </c>
      <c r="B149" s="28" t="s">
        <v>41</v>
      </c>
      <c r="C149" s="8" t="s">
        <v>18</v>
      </c>
      <c r="D149" s="10">
        <v>1</v>
      </c>
      <c r="F149" s="19"/>
    </row>
    <row r="150" spans="1:6" ht="19.5" customHeight="1" x14ac:dyDescent="0.3">
      <c r="A150" s="27" t="s">
        <v>247</v>
      </c>
      <c r="B150" s="28" t="s">
        <v>42</v>
      </c>
      <c r="C150" s="8" t="s">
        <v>18</v>
      </c>
      <c r="D150" s="10">
        <v>2</v>
      </c>
      <c r="F150" s="19"/>
    </row>
    <row r="151" spans="1:6" ht="36.75" customHeight="1" x14ac:dyDescent="0.3">
      <c r="A151" s="27" t="s">
        <v>248</v>
      </c>
      <c r="B151" s="36" t="s">
        <v>43</v>
      </c>
      <c r="C151" s="8" t="s">
        <v>18</v>
      </c>
      <c r="D151" s="10">
        <v>29</v>
      </c>
      <c r="F151" s="19"/>
    </row>
    <row r="152" spans="1:6" ht="18" customHeight="1" x14ac:dyDescent="0.3">
      <c r="A152" s="246" t="s">
        <v>249</v>
      </c>
      <c r="B152" s="247" t="s">
        <v>44</v>
      </c>
      <c r="C152" s="8" t="s">
        <v>17</v>
      </c>
      <c r="D152" s="35">
        <v>2</v>
      </c>
      <c r="F152" s="19"/>
    </row>
    <row r="153" spans="1:6" ht="18" customHeight="1" x14ac:dyDescent="0.3">
      <c r="A153" s="246"/>
      <c r="B153" s="247"/>
      <c r="C153" s="8" t="s">
        <v>7</v>
      </c>
      <c r="D153" s="35">
        <v>1.98</v>
      </c>
      <c r="F153" s="19"/>
    </row>
    <row r="154" spans="1:6" ht="40.5" customHeight="1" x14ac:dyDescent="0.3">
      <c r="A154" s="27" t="s">
        <v>250</v>
      </c>
      <c r="B154" s="6" t="s">
        <v>45</v>
      </c>
      <c r="C154" s="8" t="s">
        <v>18</v>
      </c>
      <c r="D154" s="10">
        <v>2</v>
      </c>
      <c r="F154" s="19"/>
    </row>
    <row r="155" spans="1:6" ht="29.25" customHeight="1" x14ac:dyDescent="0.3">
      <c r="A155" s="26" t="s">
        <v>216</v>
      </c>
      <c r="B155" s="12" t="s">
        <v>65</v>
      </c>
      <c r="C155" s="8"/>
      <c r="D155" s="35"/>
      <c r="F155" s="19"/>
    </row>
    <row r="156" spans="1:6" ht="17.25" customHeight="1" x14ac:dyDescent="0.3">
      <c r="A156" s="27" t="s">
        <v>251</v>
      </c>
      <c r="B156" s="28" t="s">
        <v>63</v>
      </c>
      <c r="C156" s="8" t="s">
        <v>29</v>
      </c>
      <c r="D156" s="9">
        <f>(86600-65200)*3</f>
        <v>64200</v>
      </c>
      <c r="F156" s="19"/>
    </row>
    <row r="157" spans="1:6" ht="17.25" customHeight="1" x14ac:dyDescent="0.3">
      <c r="A157" s="27" t="s">
        <v>252</v>
      </c>
      <c r="B157" s="28" t="s">
        <v>64</v>
      </c>
      <c r="C157" s="8" t="s">
        <v>29</v>
      </c>
      <c r="D157" s="9">
        <f>(86600-65200)*3</f>
        <v>64200</v>
      </c>
      <c r="F157" s="19"/>
    </row>
    <row r="158" spans="1:6" ht="59.25" customHeight="1" x14ac:dyDescent="0.3">
      <c r="A158" s="26" t="s">
        <v>253</v>
      </c>
      <c r="B158" s="12" t="s">
        <v>116</v>
      </c>
      <c r="C158" s="8" t="s">
        <v>4</v>
      </c>
      <c r="D158" s="10">
        <v>7.4</v>
      </c>
      <c r="F158" s="19"/>
    </row>
    <row r="159" spans="1:6" ht="21.75" customHeight="1" x14ac:dyDescent="0.3">
      <c r="A159" s="14"/>
      <c r="B159" s="15" t="s">
        <v>71</v>
      </c>
      <c r="C159" s="16" t="s">
        <v>4</v>
      </c>
      <c r="D159" s="39">
        <f>D27+D53</f>
        <v>30947.857920000002</v>
      </c>
      <c r="F159" s="19"/>
    </row>
    <row r="160" spans="1:6" ht="25.5" customHeight="1" x14ac:dyDescent="0.3">
      <c r="A160" s="17"/>
      <c r="B160" s="15" t="s">
        <v>72</v>
      </c>
      <c r="C160" s="16" t="s">
        <v>4</v>
      </c>
      <c r="D160" s="39">
        <f>D91</f>
        <v>10800</v>
      </c>
      <c r="F160" s="19"/>
    </row>
    <row r="161" spans="2:6" ht="16.5" customHeight="1" x14ac:dyDescent="0.3">
      <c r="F161" s="19"/>
    </row>
    <row r="162" spans="2:6" ht="16.5" customHeight="1" x14ac:dyDescent="0.3">
      <c r="C162" s="250"/>
      <c r="D162" s="250"/>
      <c r="F162" s="19"/>
    </row>
    <row r="163" spans="2:6" ht="38.450000000000003" customHeight="1" x14ac:dyDescent="0.3">
      <c r="B163" s="251"/>
      <c r="C163" s="248"/>
      <c r="D163" s="249"/>
      <c r="F163" s="19"/>
    </row>
    <row r="164" spans="2:6" ht="38.450000000000003" customHeight="1" x14ac:dyDescent="0.3">
      <c r="B164" s="252"/>
      <c r="C164" s="21"/>
      <c r="D164" s="21"/>
      <c r="F164" s="19"/>
    </row>
    <row r="165" spans="2:6" ht="45" customHeight="1" x14ac:dyDescent="0.3">
      <c r="C165" s="244"/>
      <c r="D165" s="245"/>
      <c r="F165" s="19"/>
    </row>
    <row r="166" spans="2:6" ht="15.75" customHeight="1" x14ac:dyDescent="0.3">
      <c r="C166" s="18"/>
      <c r="F166" s="19"/>
    </row>
    <row r="167" spans="2:6" ht="123.75" customHeight="1" x14ac:dyDescent="0.3">
      <c r="F167" s="19"/>
    </row>
    <row r="168" spans="2:6" ht="123.75" customHeight="1" x14ac:dyDescent="0.3">
      <c r="F168" s="19"/>
    </row>
    <row r="169" spans="2:6" ht="123.75" customHeight="1" x14ac:dyDescent="0.3">
      <c r="F169" s="19"/>
    </row>
    <row r="170" spans="2:6" ht="123.75" customHeight="1" x14ac:dyDescent="0.3">
      <c r="F170" s="19"/>
    </row>
    <row r="171" spans="2:6" ht="123.75" customHeight="1" x14ac:dyDescent="0.3">
      <c r="F171" s="19"/>
    </row>
    <row r="172" spans="2:6" ht="123.75" customHeight="1" x14ac:dyDescent="0.3">
      <c r="F172" s="19"/>
    </row>
    <row r="173" spans="2:6" ht="123.75" customHeight="1" x14ac:dyDescent="0.3"/>
    <row r="174" spans="2:6" ht="123.75" customHeight="1" x14ac:dyDescent="0.3"/>
    <row r="175" spans="2:6" ht="123.75" customHeight="1" x14ac:dyDescent="0.3"/>
    <row r="176" spans="2:6" ht="123.75" customHeight="1" x14ac:dyDescent="0.3"/>
    <row r="177" ht="123.75" customHeight="1" x14ac:dyDescent="0.3"/>
    <row r="178" ht="123.75" customHeight="1" x14ac:dyDescent="0.3"/>
    <row r="179" ht="123.75" customHeight="1" x14ac:dyDescent="0.3"/>
    <row r="180" ht="123.75" customHeight="1" x14ac:dyDescent="0.3"/>
    <row r="181" ht="123.75" customHeight="1" x14ac:dyDescent="0.3"/>
    <row r="182" ht="123.75" customHeight="1" x14ac:dyDescent="0.3"/>
    <row r="183" ht="123.75" customHeight="1" x14ac:dyDescent="0.3"/>
    <row r="184" ht="123.75" customHeight="1" x14ac:dyDescent="0.3"/>
    <row r="185" ht="123.75" customHeight="1" x14ac:dyDescent="0.3"/>
    <row r="186" ht="123.75" customHeight="1" x14ac:dyDescent="0.3"/>
    <row r="187" ht="123.75" customHeight="1" x14ac:dyDescent="0.3"/>
    <row r="188" ht="123.75" customHeight="1" x14ac:dyDescent="0.3"/>
    <row r="189" ht="123.75" customHeight="1" x14ac:dyDescent="0.3"/>
    <row r="190" ht="123.75" customHeight="1" x14ac:dyDescent="0.3"/>
    <row r="191" ht="123.75" customHeight="1" x14ac:dyDescent="0.3"/>
    <row r="192" ht="123.75" customHeight="1" x14ac:dyDescent="0.3"/>
    <row r="193" ht="123.75" customHeight="1" x14ac:dyDescent="0.3"/>
    <row r="194" ht="123.75" customHeight="1" x14ac:dyDescent="0.3"/>
    <row r="195" ht="123.75" customHeight="1" x14ac:dyDescent="0.3"/>
    <row r="196" ht="123.75" customHeight="1" x14ac:dyDescent="0.3"/>
    <row r="197" ht="123.75" customHeight="1" x14ac:dyDescent="0.3"/>
    <row r="198" ht="123.75" customHeight="1" x14ac:dyDescent="0.3"/>
    <row r="199" ht="123.75" customHeight="1" x14ac:dyDescent="0.3"/>
    <row r="200" ht="123.75" customHeight="1" x14ac:dyDescent="0.3"/>
    <row r="201" ht="123.75" customHeight="1" x14ac:dyDescent="0.3"/>
    <row r="202" ht="123.75" customHeight="1" x14ac:dyDescent="0.3"/>
    <row r="203" ht="123.75" customHeight="1" x14ac:dyDescent="0.3"/>
    <row r="204" ht="123.75" customHeight="1" x14ac:dyDescent="0.3"/>
    <row r="205" ht="123.75" customHeight="1" x14ac:dyDescent="0.3"/>
    <row r="206" ht="123.75" customHeight="1" x14ac:dyDescent="0.3"/>
    <row r="207" ht="123.75" customHeight="1" x14ac:dyDescent="0.3"/>
    <row r="208" ht="123.75" customHeight="1" x14ac:dyDescent="0.3"/>
    <row r="209" ht="123.75" customHeight="1" x14ac:dyDescent="0.3"/>
    <row r="210" ht="123.75" customHeight="1" x14ac:dyDescent="0.3"/>
    <row r="211" ht="123.75" customHeight="1" x14ac:dyDescent="0.3"/>
    <row r="212" ht="123.75" customHeight="1" x14ac:dyDescent="0.3"/>
    <row r="213" ht="123.75" customHeight="1" x14ac:dyDescent="0.3"/>
    <row r="214" ht="123.75" customHeight="1" x14ac:dyDescent="0.3"/>
    <row r="215" ht="123.75" customHeight="1" x14ac:dyDescent="0.3"/>
    <row r="216" ht="123.75" customHeight="1" x14ac:dyDescent="0.3"/>
    <row r="217" ht="123.75" customHeight="1" x14ac:dyDescent="0.3"/>
    <row r="218" ht="123.75" customHeight="1" x14ac:dyDescent="0.3"/>
    <row r="219" ht="123.75" customHeight="1" x14ac:dyDescent="0.3"/>
    <row r="220" ht="123.75" customHeight="1" x14ac:dyDescent="0.3"/>
    <row r="221" ht="123.75" customHeight="1" x14ac:dyDescent="0.3"/>
    <row r="222" ht="123.75" customHeight="1" x14ac:dyDescent="0.3"/>
    <row r="223" ht="123.75" customHeight="1" x14ac:dyDescent="0.3"/>
    <row r="224" ht="123.75" customHeight="1" x14ac:dyDescent="0.3"/>
    <row r="225" ht="123.75" customHeight="1" x14ac:dyDescent="0.3"/>
    <row r="226" ht="123.75" customHeight="1" x14ac:dyDescent="0.3"/>
    <row r="227" ht="123.75" customHeight="1" x14ac:dyDescent="0.3"/>
    <row r="228" ht="123.75" customHeight="1" x14ac:dyDescent="0.3"/>
    <row r="229" ht="123.75" customHeight="1" x14ac:dyDescent="0.3"/>
    <row r="230" ht="123.75" customHeight="1" x14ac:dyDescent="0.3"/>
    <row r="231" ht="123.75" customHeight="1" x14ac:dyDescent="0.3"/>
    <row r="232" ht="123.75" customHeight="1" x14ac:dyDescent="0.3"/>
    <row r="233" ht="123.75" customHeight="1" x14ac:dyDescent="0.3"/>
    <row r="234" ht="123.75" customHeight="1" x14ac:dyDescent="0.3"/>
    <row r="235" ht="123.75" customHeight="1" x14ac:dyDescent="0.3"/>
    <row r="236" ht="123.75" customHeight="1" x14ac:dyDescent="0.3"/>
    <row r="237" ht="123.75" customHeight="1" x14ac:dyDescent="0.3"/>
    <row r="238" ht="123.75" customHeight="1" x14ac:dyDescent="0.3"/>
    <row r="239" ht="123.75" customHeight="1" x14ac:dyDescent="0.3"/>
    <row r="240" ht="123.75" customHeight="1" x14ac:dyDescent="0.3"/>
    <row r="241" ht="123.75" customHeight="1" x14ac:dyDescent="0.3"/>
    <row r="242" ht="123.75" customHeight="1" x14ac:dyDescent="0.3"/>
    <row r="243" ht="123.75" customHeight="1" x14ac:dyDescent="0.3"/>
    <row r="244" ht="123.75" customHeight="1" x14ac:dyDescent="0.3"/>
    <row r="245" ht="123.75" customHeight="1" x14ac:dyDescent="0.3"/>
    <row r="246" ht="123.75" customHeight="1" x14ac:dyDescent="0.3"/>
    <row r="247" ht="123.75" customHeight="1" x14ac:dyDescent="0.3"/>
    <row r="248" ht="123.75" customHeight="1" x14ac:dyDescent="0.3"/>
    <row r="249" ht="123.75" customHeight="1" x14ac:dyDescent="0.3"/>
    <row r="250" ht="123.75" customHeight="1" x14ac:dyDescent="0.3"/>
    <row r="251" ht="123.75" customHeight="1" x14ac:dyDescent="0.3"/>
    <row r="252" ht="123.75" customHeight="1" x14ac:dyDescent="0.3"/>
    <row r="253" ht="123.75" customHeight="1" x14ac:dyDescent="0.3"/>
    <row r="254" ht="123.75" customHeight="1" x14ac:dyDescent="0.3"/>
    <row r="255" ht="123.75" customHeight="1" x14ac:dyDescent="0.3"/>
    <row r="256" ht="123.75" customHeight="1" x14ac:dyDescent="0.3"/>
    <row r="257" ht="123.75" customHeight="1" x14ac:dyDescent="0.3"/>
    <row r="258" ht="123.75" customHeight="1" x14ac:dyDescent="0.3"/>
    <row r="259" ht="123.75" customHeight="1" x14ac:dyDescent="0.3"/>
    <row r="260" ht="123.75" customHeight="1" x14ac:dyDescent="0.3"/>
    <row r="261" ht="123.75" customHeight="1" x14ac:dyDescent="0.3"/>
    <row r="262" ht="123.75" customHeight="1" x14ac:dyDescent="0.3"/>
    <row r="263" ht="123.75" customHeight="1" x14ac:dyDescent="0.3"/>
    <row r="264" ht="123.75" customHeight="1" x14ac:dyDescent="0.3"/>
    <row r="265" ht="123.75" customHeight="1" x14ac:dyDescent="0.3"/>
    <row r="266" ht="123.75" customHeight="1" x14ac:dyDescent="0.3"/>
    <row r="267" ht="123.75" customHeight="1" x14ac:dyDescent="0.3"/>
    <row r="268" ht="123.75" customHeight="1" x14ac:dyDescent="0.3"/>
    <row r="269" ht="123.75" customHeight="1" x14ac:dyDescent="0.3"/>
    <row r="270" ht="123.75" customHeight="1" x14ac:dyDescent="0.3"/>
    <row r="271" ht="123.75" customHeight="1" x14ac:dyDescent="0.3"/>
    <row r="272" ht="123.75" customHeight="1" x14ac:dyDescent="0.3"/>
    <row r="273" ht="123.75" customHeight="1" x14ac:dyDescent="0.3"/>
    <row r="274" ht="123.75" customHeight="1" x14ac:dyDescent="0.3"/>
    <row r="275" ht="123.75" customHeight="1" x14ac:dyDescent="0.3"/>
    <row r="276" ht="123.75" customHeight="1" x14ac:dyDescent="0.3"/>
    <row r="277" ht="123.75" customHeight="1" x14ac:dyDescent="0.3"/>
    <row r="278" ht="123.75" customHeight="1" x14ac:dyDescent="0.3"/>
    <row r="279" ht="123.75" customHeight="1" x14ac:dyDescent="0.3"/>
    <row r="280" ht="123.75" customHeight="1" x14ac:dyDescent="0.3"/>
    <row r="281" ht="123.75" customHeight="1" x14ac:dyDescent="0.3"/>
    <row r="282" ht="123.75" customHeight="1" x14ac:dyDescent="0.3"/>
    <row r="283" ht="123.75" customHeight="1" x14ac:dyDescent="0.3"/>
    <row r="284" ht="123.75" customHeight="1" x14ac:dyDescent="0.3"/>
    <row r="285" ht="123.75" customHeight="1" x14ac:dyDescent="0.3"/>
    <row r="286" ht="123.75" customHeight="1" x14ac:dyDescent="0.3"/>
    <row r="287" ht="123.75" customHeight="1" x14ac:dyDescent="0.3"/>
    <row r="288" ht="123.75" customHeight="1" x14ac:dyDescent="0.3"/>
    <row r="289" ht="123.75" customHeight="1" x14ac:dyDescent="0.3"/>
    <row r="290" ht="123.75" customHeight="1" x14ac:dyDescent="0.3"/>
    <row r="291" ht="123.75" customHeight="1" x14ac:dyDescent="0.3"/>
    <row r="292" ht="123.75" customHeight="1" x14ac:dyDescent="0.3"/>
    <row r="293" ht="123.75" customHeight="1" x14ac:dyDescent="0.3"/>
    <row r="294" ht="123.75" customHeight="1" x14ac:dyDescent="0.3"/>
    <row r="295" ht="123.75" customHeight="1" x14ac:dyDescent="0.3"/>
    <row r="296" ht="123.75" customHeight="1" x14ac:dyDescent="0.3"/>
    <row r="297" ht="123.75" customHeight="1" x14ac:dyDescent="0.3"/>
    <row r="298" ht="123.75" customHeight="1" x14ac:dyDescent="0.3"/>
    <row r="299" ht="123.75" customHeight="1" x14ac:dyDescent="0.3"/>
    <row r="300" ht="123.75" customHeight="1" x14ac:dyDescent="0.3"/>
    <row r="301" ht="123.75" customHeight="1" x14ac:dyDescent="0.3"/>
    <row r="302" ht="123.75" customHeight="1" x14ac:dyDescent="0.3"/>
    <row r="303" ht="123.75" customHeight="1" x14ac:dyDescent="0.3"/>
    <row r="304" ht="123.75" customHeight="1" x14ac:dyDescent="0.3"/>
    <row r="305" ht="123.75" customHeight="1" x14ac:dyDescent="0.3"/>
    <row r="306" ht="123.75" customHeight="1" x14ac:dyDescent="0.3"/>
    <row r="307" ht="123.75" customHeight="1" x14ac:dyDescent="0.3"/>
    <row r="308" ht="123.75" customHeight="1" x14ac:dyDescent="0.3"/>
    <row r="309" ht="123.75" customHeight="1" x14ac:dyDescent="0.3"/>
    <row r="310" ht="123.75" customHeight="1" x14ac:dyDescent="0.3"/>
    <row r="311" ht="123.75" customHeight="1" x14ac:dyDescent="0.3"/>
    <row r="312" ht="123.75" customHeight="1" x14ac:dyDescent="0.3"/>
    <row r="313" ht="123.75" customHeight="1" x14ac:dyDescent="0.3"/>
    <row r="314" ht="123.75" customHeight="1" x14ac:dyDescent="0.3"/>
    <row r="315" ht="123.75" customHeight="1" x14ac:dyDescent="0.3"/>
    <row r="316" ht="123.75" customHeight="1" x14ac:dyDescent="0.3"/>
    <row r="317" ht="123.75" customHeight="1" x14ac:dyDescent="0.3"/>
    <row r="318" ht="123.75" customHeight="1" x14ac:dyDescent="0.3"/>
    <row r="319" ht="123.75" customHeight="1" x14ac:dyDescent="0.3"/>
    <row r="320" ht="123.75" customHeight="1" x14ac:dyDescent="0.3"/>
    <row r="321" ht="123.75" customHeight="1" x14ac:dyDescent="0.3"/>
    <row r="322" ht="123.75" customHeight="1" x14ac:dyDescent="0.3"/>
    <row r="323" ht="123.75" customHeight="1" x14ac:dyDescent="0.3"/>
    <row r="324" ht="123.75" customHeight="1" x14ac:dyDescent="0.3"/>
    <row r="325" ht="123.75" customHeight="1" x14ac:dyDescent="0.3"/>
    <row r="326" ht="123.75" customHeight="1" x14ac:dyDescent="0.3"/>
    <row r="327" ht="123.75" customHeight="1" x14ac:dyDescent="0.3"/>
    <row r="328" ht="123.75" customHeight="1" x14ac:dyDescent="0.3"/>
    <row r="329" ht="123.75" customHeight="1" x14ac:dyDescent="0.3"/>
    <row r="330" ht="123.75" customHeight="1" x14ac:dyDescent="0.3"/>
    <row r="331" ht="123.75" customHeight="1" x14ac:dyDescent="0.3"/>
    <row r="332" ht="123.75" customHeight="1" x14ac:dyDescent="0.3"/>
    <row r="333" ht="123.75" customHeight="1" x14ac:dyDescent="0.3"/>
  </sheetData>
  <mergeCells count="45">
    <mergeCell ref="E124:E130"/>
    <mergeCell ref="E131:E133"/>
    <mergeCell ref="G30:L30"/>
    <mergeCell ref="A40:A41"/>
    <mergeCell ref="B51:B53"/>
    <mergeCell ref="A51:A53"/>
    <mergeCell ref="B118:B120"/>
    <mergeCell ref="A118:A120"/>
    <mergeCell ref="B102:B104"/>
    <mergeCell ref="B111:B113"/>
    <mergeCell ref="A102:A104"/>
    <mergeCell ref="A111:A113"/>
    <mergeCell ref="A58:A60"/>
    <mergeCell ref="B58:B60"/>
    <mergeCell ref="B92:B94"/>
    <mergeCell ref="A92:A94"/>
    <mergeCell ref="A75:A76"/>
    <mergeCell ref="B75:B76"/>
    <mergeCell ref="C165:D165"/>
    <mergeCell ref="A136:A137"/>
    <mergeCell ref="B136:B137"/>
    <mergeCell ref="A152:A153"/>
    <mergeCell ref="B152:B153"/>
    <mergeCell ref="C163:D163"/>
    <mergeCell ref="C162:D162"/>
    <mergeCell ref="B163:B164"/>
    <mergeCell ref="A30:A31"/>
    <mergeCell ref="B30:B31"/>
    <mergeCell ref="B1:D1"/>
    <mergeCell ref="B2:D2"/>
    <mergeCell ref="B3:D3"/>
    <mergeCell ref="A4:D4"/>
    <mergeCell ref="A25:A27"/>
    <mergeCell ref="B25:B27"/>
    <mergeCell ref="A7:D7"/>
    <mergeCell ref="C8:D8"/>
    <mergeCell ref="M15:M17"/>
    <mergeCell ref="G8:K8"/>
    <mergeCell ref="N8:O8"/>
    <mergeCell ref="M9:M11"/>
    <mergeCell ref="A10:A11"/>
    <mergeCell ref="B10:B11"/>
    <mergeCell ref="G11:G12"/>
    <mergeCell ref="H11:H12"/>
    <mergeCell ref="M12:M14"/>
  </mergeCells>
  <pageMargins left="0.35433070866141736" right="0.23622047244094491" top="0.47244094488188981" bottom="0.27559055118110237" header="0.31496062992125984" footer="0.23622047244094491"/>
  <pageSetup paperSize="9" scale="70" fitToHeight="15" orientation="portrait" verticalDpi="180" r:id="rId1"/>
  <colBreaks count="1" manualBreakCount="1">
    <brk id="4" max="148" man="1"/>
  </colBreaks>
  <ignoredErrors>
    <ignoredError sqref="A137 A153 A25:A2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6"/>
  <sheetViews>
    <sheetView showZeros="0" tabSelected="1" zoomScale="70" zoomScaleNormal="70" zoomScaleSheetLayoutView="86" workbookViewId="0">
      <selection activeCell="E171" sqref="E171"/>
    </sheetView>
  </sheetViews>
  <sheetFormatPr defaultRowHeight="16.5" x14ac:dyDescent="0.25"/>
  <cols>
    <col min="1" max="1" width="12.7109375" style="4" bestFit="1" customWidth="1"/>
    <col min="2" max="2" width="65.140625" style="5" customWidth="1"/>
    <col min="3" max="3" width="13.85546875" style="4" customWidth="1"/>
    <col min="4" max="4" width="15.28515625" style="4" customWidth="1"/>
    <col min="5" max="5" width="16.28515625" style="2" customWidth="1"/>
    <col min="6" max="6" width="19.140625" style="2" customWidth="1"/>
    <col min="7" max="7" width="9.140625" style="2"/>
    <col min="8" max="8" width="19.42578125" style="2" customWidth="1"/>
    <col min="9" max="9" width="19.28515625" style="2" customWidth="1"/>
    <col min="10" max="16384" width="9.140625" style="2"/>
  </cols>
  <sheetData>
    <row r="1" spans="1:8" x14ac:dyDescent="0.25">
      <c r="A1" s="235" t="s">
        <v>401</v>
      </c>
      <c r="B1" s="235"/>
      <c r="C1" s="235"/>
      <c r="D1" s="235"/>
      <c r="E1" s="235"/>
      <c r="F1" s="235"/>
    </row>
    <row r="2" spans="1:8" ht="67.5" customHeight="1" x14ac:dyDescent="0.25">
      <c r="A2" s="235" t="s">
        <v>400</v>
      </c>
      <c r="B2" s="235"/>
      <c r="C2" s="235"/>
      <c r="D2" s="235"/>
      <c r="E2" s="235"/>
      <c r="F2" s="235"/>
    </row>
    <row r="3" spans="1:8" ht="54.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/>
      <c r="F3" s="3"/>
    </row>
    <row r="4" spans="1:8" x14ac:dyDescent="0.25">
      <c r="A4" s="3">
        <v>1</v>
      </c>
      <c r="B4" s="3">
        <v>2</v>
      </c>
      <c r="C4" s="3">
        <v>3</v>
      </c>
      <c r="D4" s="3">
        <v>4</v>
      </c>
      <c r="E4" s="3"/>
      <c r="F4" s="3"/>
    </row>
    <row r="5" spans="1:8" s="104" customFormat="1" ht="34.5" customHeight="1" x14ac:dyDescent="0.25">
      <c r="A5" s="238"/>
      <c r="B5" s="238"/>
      <c r="C5" s="238"/>
      <c r="D5" s="238"/>
      <c r="E5" s="134"/>
      <c r="F5" s="134"/>
    </row>
    <row r="6" spans="1:8" ht="180" customHeight="1" x14ac:dyDescent="0.25">
      <c r="A6" s="177">
        <v>1</v>
      </c>
      <c r="B6" s="176" t="s">
        <v>335</v>
      </c>
      <c r="C6" s="180" t="s">
        <v>258</v>
      </c>
      <c r="D6" s="214">
        <v>29.9</v>
      </c>
      <c r="E6" s="206"/>
      <c r="F6" s="206"/>
    </row>
    <row r="7" spans="1:8" ht="44.25" customHeight="1" x14ac:dyDescent="0.25">
      <c r="A7" s="177"/>
      <c r="B7" s="223" t="s">
        <v>392</v>
      </c>
      <c r="C7" s="180"/>
      <c r="D7" s="214"/>
      <c r="E7" s="206"/>
      <c r="F7" s="206"/>
    </row>
    <row r="8" spans="1:8" s="104" customFormat="1" ht="17.25" customHeight="1" x14ac:dyDescent="0.25">
      <c r="A8" s="105" t="s">
        <v>325</v>
      </c>
      <c r="B8" s="111" t="s">
        <v>316</v>
      </c>
      <c r="C8" s="239"/>
      <c r="D8" s="239"/>
      <c r="E8" s="134"/>
      <c r="F8" s="134"/>
    </row>
    <row r="9" spans="1:8" s="104" customFormat="1" ht="33" customHeight="1" x14ac:dyDescent="0.25">
      <c r="A9" s="110" t="s">
        <v>326</v>
      </c>
      <c r="B9" s="281" t="s">
        <v>317</v>
      </c>
      <c r="C9" s="282"/>
      <c r="D9" s="282"/>
      <c r="E9" s="282"/>
      <c r="F9" s="283"/>
    </row>
    <row r="10" spans="1:8" s="104" customFormat="1" ht="18" customHeight="1" x14ac:dyDescent="0.25">
      <c r="A10" s="227" t="s">
        <v>327</v>
      </c>
      <c r="B10" s="247" t="s">
        <v>384</v>
      </c>
      <c r="C10" s="193" t="s">
        <v>7</v>
      </c>
      <c r="D10" s="11">
        <v>100120</v>
      </c>
      <c r="E10" s="207"/>
      <c r="F10" s="206"/>
    </row>
    <row r="11" spans="1:8" s="104" customFormat="1" ht="18.75" customHeight="1" x14ac:dyDescent="0.25">
      <c r="A11" s="227"/>
      <c r="B11" s="247"/>
      <c r="C11" s="193" t="s">
        <v>4</v>
      </c>
      <c r="D11" s="9">
        <v>8410</v>
      </c>
      <c r="E11" s="208"/>
      <c r="F11" s="206"/>
    </row>
    <row r="12" spans="1:8" s="104" customFormat="1" ht="18.75" customHeight="1" x14ac:dyDescent="0.25">
      <c r="A12" s="227" t="s">
        <v>328</v>
      </c>
      <c r="B12" s="247" t="s">
        <v>385</v>
      </c>
      <c r="C12" s="203" t="s">
        <v>7</v>
      </c>
      <c r="D12" s="11">
        <v>27600</v>
      </c>
      <c r="E12" s="207"/>
      <c r="F12" s="206"/>
    </row>
    <row r="13" spans="1:8" s="104" customFormat="1" ht="18.75" customHeight="1" x14ac:dyDescent="0.25">
      <c r="A13" s="227"/>
      <c r="B13" s="247"/>
      <c r="C13" s="203" t="s">
        <v>4</v>
      </c>
      <c r="D13" s="9">
        <v>5299.2</v>
      </c>
      <c r="E13" s="208"/>
      <c r="F13" s="206"/>
    </row>
    <row r="14" spans="1:8" s="104" customFormat="1" ht="36" customHeight="1" x14ac:dyDescent="0.25">
      <c r="A14" s="192" t="s">
        <v>329</v>
      </c>
      <c r="B14" s="184" t="s">
        <v>10</v>
      </c>
      <c r="C14" s="175" t="s">
        <v>11</v>
      </c>
      <c r="D14" s="43">
        <v>3800</v>
      </c>
      <c r="E14" s="216"/>
      <c r="F14" s="206"/>
      <c r="H14" s="181"/>
    </row>
    <row r="15" spans="1:8" s="104" customFormat="1" ht="35.25" customHeight="1" x14ac:dyDescent="0.25">
      <c r="A15" s="192" t="s">
        <v>330</v>
      </c>
      <c r="B15" s="182" t="s">
        <v>119</v>
      </c>
      <c r="C15" s="193" t="s">
        <v>4</v>
      </c>
      <c r="D15" s="9">
        <v>16.559999999999999</v>
      </c>
      <c r="E15" s="208"/>
      <c r="F15" s="206"/>
    </row>
    <row r="16" spans="1:8" s="104" customFormat="1" ht="75" customHeight="1" x14ac:dyDescent="0.25">
      <c r="A16" s="204" t="s">
        <v>331</v>
      </c>
      <c r="B16" s="182" t="s">
        <v>386</v>
      </c>
      <c r="C16" s="203" t="s">
        <v>7</v>
      </c>
      <c r="D16" s="9">
        <v>27600</v>
      </c>
      <c r="E16" s="208"/>
      <c r="F16" s="206"/>
    </row>
    <row r="17" spans="1:6" s="104" customFormat="1" ht="39.75" customHeight="1" x14ac:dyDescent="0.25">
      <c r="A17" s="204" t="s">
        <v>366</v>
      </c>
      <c r="B17" s="182" t="s">
        <v>47</v>
      </c>
      <c r="C17" s="203" t="s">
        <v>4</v>
      </c>
      <c r="D17" s="9">
        <v>40</v>
      </c>
      <c r="E17" s="208"/>
      <c r="F17" s="206"/>
    </row>
    <row r="18" spans="1:6" s="104" customFormat="1" ht="32.25" customHeight="1" x14ac:dyDescent="0.25">
      <c r="A18" s="204" t="s">
        <v>367</v>
      </c>
      <c r="B18" s="182" t="s">
        <v>336</v>
      </c>
      <c r="C18" s="193" t="s">
        <v>11</v>
      </c>
      <c r="D18" s="9">
        <v>12400</v>
      </c>
      <c r="E18" s="209"/>
      <c r="F18" s="206"/>
    </row>
    <row r="19" spans="1:6" ht="81.75" customHeight="1" x14ac:dyDescent="0.25">
      <c r="A19" s="204" t="s">
        <v>368</v>
      </c>
      <c r="B19" s="196" t="s">
        <v>387</v>
      </c>
      <c r="C19" s="193" t="s">
        <v>318</v>
      </c>
      <c r="D19" s="11">
        <v>100120</v>
      </c>
      <c r="E19" s="210"/>
      <c r="F19" s="206"/>
    </row>
    <row r="20" spans="1:6" ht="32.25" customHeight="1" x14ac:dyDescent="0.25">
      <c r="A20" s="110" t="s">
        <v>332</v>
      </c>
      <c r="B20" s="281" t="s">
        <v>351</v>
      </c>
      <c r="C20" s="282"/>
      <c r="D20" s="282"/>
      <c r="E20" s="282"/>
      <c r="F20" s="283"/>
    </row>
    <row r="21" spans="1:6" ht="30.75" customHeight="1" x14ac:dyDescent="0.25">
      <c r="A21" s="227" t="s">
        <v>333</v>
      </c>
      <c r="B21" s="285" t="s">
        <v>388</v>
      </c>
      <c r="C21" s="197" t="s">
        <v>7</v>
      </c>
      <c r="D21" s="180">
        <v>9260</v>
      </c>
      <c r="E21" s="211"/>
      <c r="F21" s="206"/>
    </row>
    <row r="22" spans="1:6" ht="27.75" customHeight="1" x14ac:dyDescent="0.25">
      <c r="A22" s="284"/>
      <c r="B22" s="286"/>
      <c r="C22" s="197" t="s">
        <v>4</v>
      </c>
      <c r="D22" s="180">
        <v>777.8</v>
      </c>
      <c r="E22" s="208"/>
      <c r="F22" s="206"/>
    </row>
    <row r="23" spans="1:6" ht="21" customHeight="1" x14ac:dyDescent="0.25">
      <c r="A23" s="195" t="s">
        <v>334</v>
      </c>
      <c r="B23" s="198" t="s">
        <v>352</v>
      </c>
      <c r="C23" s="197" t="s">
        <v>4</v>
      </c>
      <c r="D23" s="187">
        <v>3.7</v>
      </c>
      <c r="E23" s="208"/>
      <c r="F23" s="206"/>
    </row>
    <row r="24" spans="1:6" ht="82.5" customHeight="1" x14ac:dyDescent="0.25">
      <c r="A24" s="195" t="s">
        <v>369</v>
      </c>
      <c r="B24" s="198" t="s">
        <v>387</v>
      </c>
      <c r="C24" s="197" t="s">
        <v>318</v>
      </c>
      <c r="D24" s="212">
        <f>D21</f>
        <v>9260</v>
      </c>
      <c r="E24" s="210"/>
      <c r="F24" s="206"/>
    </row>
    <row r="25" spans="1:6" ht="36" customHeight="1" x14ac:dyDescent="0.25">
      <c r="A25" s="199" t="s">
        <v>339</v>
      </c>
      <c r="B25" s="281" t="s">
        <v>353</v>
      </c>
      <c r="C25" s="282"/>
      <c r="D25" s="282"/>
      <c r="E25" s="282"/>
      <c r="F25" s="283"/>
    </row>
    <row r="26" spans="1:6" ht="40.5" customHeight="1" x14ac:dyDescent="0.25">
      <c r="A26" s="227" t="s">
        <v>340</v>
      </c>
      <c r="B26" s="285" t="s">
        <v>388</v>
      </c>
      <c r="C26" s="201" t="s">
        <v>7</v>
      </c>
      <c r="D26" s="180">
        <v>2026</v>
      </c>
      <c r="E26" s="213"/>
      <c r="F26" s="206"/>
    </row>
    <row r="27" spans="1:6" ht="37.5" customHeight="1" x14ac:dyDescent="0.25">
      <c r="A27" s="284"/>
      <c r="B27" s="286"/>
      <c r="C27" s="201" t="s">
        <v>4</v>
      </c>
      <c r="D27" s="180">
        <v>170.2</v>
      </c>
      <c r="E27" s="208"/>
      <c r="F27" s="206"/>
    </row>
    <row r="28" spans="1:6" ht="37.5" customHeight="1" x14ac:dyDescent="0.25">
      <c r="A28" s="195" t="s">
        <v>341</v>
      </c>
      <c r="B28" s="198" t="s">
        <v>354</v>
      </c>
      <c r="C28" s="203" t="s">
        <v>355</v>
      </c>
      <c r="D28" s="180">
        <v>11</v>
      </c>
      <c r="E28" s="215"/>
      <c r="F28" s="206"/>
    </row>
    <row r="29" spans="1:6" ht="37.5" customHeight="1" x14ac:dyDescent="0.25">
      <c r="A29" s="195" t="s">
        <v>342</v>
      </c>
      <c r="B29" s="198" t="s">
        <v>383</v>
      </c>
      <c r="C29" s="203" t="s">
        <v>7</v>
      </c>
      <c r="D29" s="180">
        <v>1078</v>
      </c>
      <c r="E29" s="215"/>
      <c r="F29" s="206"/>
    </row>
    <row r="30" spans="1:6" ht="32.25" customHeight="1" x14ac:dyDescent="0.25">
      <c r="A30" s="195" t="s">
        <v>343</v>
      </c>
      <c r="B30" s="198" t="s">
        <v>352</v>
      </c>
      <c r="C30" s="201" t="s">
        <v>4</v>
      </c>
      <c r="D30" s="187">
        <v>0.4</v>
      </c>
      <c r="E30" s="208"/>
      <c r="F30" s="206"/>
    </row>
    <row r="31" spans="1:6" ht="32.25" customHeight="1" x14ac:dyDescent="0.25">
      <c r="A31" s="195" t="s">
        <v>370</v>
      </c>
      <c r="B31" s="198" t="s">
        <v>356</v>
      </c>
      <c r="C31" s="203" t="s">
        <v>7</v>
      </c>
      <c r="D31" s="187">
        <v>1078</v>
      </c>
      <c r="E31" s="217"/>
      <c r="F31" s="206"/>
    </row>
    <row r="32" spans="1:6" ht="32.25" customHeight="1" x14ac:dyDescent="0.25">
      <c r="A32" s="195" t="s">
        <v>371</v>
      </c>
      <c r="B32" s="198" t="s">
        <v>352</v>
      </c>
      <c r="C32" s="203" t="s">
        <v>4</v>
      </c>
      <c r="D32" s="187">
        <v>0.8</v>
      </c>
      <c r="E32" s="208"/>
      <c r="F32" s="206"/>
    </row>
    <row r="33" spans="1:6" ht="84.75" customHeight="1" x14ac:dyDescent="0.25">
      <c r="A33" s="195" t="s">
        <v>372</v>
      </c>
      <c r="B33" s="198" t="s">
        <v>387</v>
      </c>
      <c r="C33" s="201" t="s">
        <v>318</v>
      </c>
      <c r="D33" s="212">
        <f>D26</f>
        <v>2026</v>
      </c>
      <c r="E33" s="210"/>
      <c r="F33" s="206"/>
    </row>
    <row r="34" spans="1:6" ht="28.5" customHeight="1" x14ac:dyDescent="0.25">
      <c r="A34" s="195" t="s">
        <v>373</v>
      </c>
      <c r="B34" s="198" t="s">
        <v>357</v>
      </c>
      <c r="C34" s="203" t="s">
        <v>355</v>
      </c>
      <c r="D34" s="212">
        <v>11</v>
      </c>
      <c r="E34" s="210"/>
      <c r="F34" s="206"/>
    </row>
    <row r="35" spans="1:6" ht="28.5" customHeight="1" x14ac:dyDescent="0.25">
      <c r="A35" s="195" t="s">
        <v>395</v>
      </c>
      <c r="B35" s="221" t="s">
        <v>389</v>
      </c>
      <c r="C35" s="219" t="s">
        <v>7</v>
      </c>
      <c r="D35" s="212">
        <v>341</v>
      </c>
      <c r="E35" s="210"/>
      <c r="F35" s="206"/>
    </row>
    <row r="36" spans="1:6" ht="28.5" customHeight="1" x14ac:dyDescent="0.25">
      <c r="A36" s="195" t="s">
        <v>396</v>
      </c>
      <c r="B36" s="221" t="s">
        <v>390</v>
      </c>
      <c r="C36" s="219" t="s">
        <v>29</v>
      </c>
      <c r="D36" s="212">
        <v>975</v>
      </c>
      <c r="E36" s="210"/>
      <c r="F36" s="206"/>
    </row>
    <row r="37" spans="1:6" ht="28.5" customHeight="1" x14ac:dyDescent="0.25">
      <c r="A37" s="195" t="s">
        <v>397</v>
      </c>
      <c r="B37" s="221" t="s">
        <v>391</v>
      </c>
      <c r="C37" s="219" t="s">
        <v>29</v>
      </c>
      <c r="D37" s="212">
        <v>975</v>
      </c>
      <c r="E37" s="210"/>
      <c r="F37" s="206"/>
    </row>
    <row r="38" spans="1:6" ht="28.5" customHeight="1" x14ac:dyDescent="0.25">
      <c r="A38" s="195" t="s">
        <v>398</v>
      </c>
      <c r="B38" s="221" t="s">
        <v>352</v>
      </c>
      <c r="C38" s="219" t="s">
        <v>4</v>
      </c>
      <c r="D38" s="222">
        <v>0.1</v>
      </c>
      <c r="E38" s="210"/>
      <c r="F38" s="206"/>
    </row>
    <row r="39" spans="1:6" ht="36.75" customHeight="1" x14ac:dyDescent="0.25">
      <c r="A39" s="195" t="s">
        <v>399</v>
      </c>
      <c r="B39" s="221" t="s">
        <v>356</v>
      </c>
      <c r="C39" s="219" t="s">
        <v>7</v>
      </c>
      <c r="D39" s="212">
        <v>487</v>
      </c>
      <c r="E39" s="210"/>
      <c r="F39" s="206"/>
    </row>
    <row r="40" spans="1:6" ht="28.5" customHeight="1" x14ac:dyDescent="0.25">
      <c r="A40" s="199" t="s">
        <v>381</v>
      </c>
      <c r="B40" s="287" t="s">
        <v>379</v>
      </c>
      <c r="C40" s="288"/>
      <c r="D40" s="288"/>
      <c r="E40" s="288"/>
      <c r="F40" s="289"/>
    </row>
    <row r="41" spans="1:6" ht="68.25" customHeight="1" x14ac:dyDescent="0.25">
      <c r="A41" s="195" t="s">
        <v>382</v>
      </c>
      <c r="B41" s="198" t="s">
        <v>380</v>
      </c>
      <c r="C41" s="205" t="s">
        <v>318</v>
      </c>
      <c r="D41" s="212">
        <v>22000</v>
      </c>
      <c r="E41" s="210"/>
      <c r="F41" s="206"/>
    </row>
    <row r="42" spans="1:6" ht="31.5" x14ac:dyDescent="0.25">
      <c r="A42" s="177">
        <v>3</v>
      </c>
      <c r="B42" s="178" t="s">
        <v>319</v>
      </c>
      <c r="C42" s="188"/>
      <c r="D42" s="187"/>
      <c r="E42" s="186"/>
      <c r="F42" s="186"/>
    </row>
    <row r="43" spans="1:6" ht="24.75" customHeight="1" x14ac:dyDescent="0.25">
      <c r="A43" s="192" t="s">
        <v>323</v>
      </c>
      <c r="B43" s="183" t="s">
        <v>320</v>
      </c>
      <c r="C43" s="193"/>
      <c r="D43" s="187"/>
      <c r="E43" s="208"/>
      <c r="F43" s="206"/>
    </row>
    <row r="44" spans="1:6" ht="24.75" customHeight="1" x14ac:dyDescent="0.25">
      <c r="A44" s="204" t="s">
        <v>324</v>
      </c>
      <c r="B44" s="183" t="s">
        <v>358</v>
      </c>
      <c r="C44" s="203" t="s">
        <v>268</v>
      </c>
      <c r="D44" s="187">
        <v>3896</v>
      </c>
      <c r="E44" s="210"/>
      <c r="F44" s="206"/>
    </row>
    <row r="45" spans="1:6" ht="24.75" customHeight="1" x14ac:dyDescent="0.25">
      <c r="A45" s="204" t="s">
        <v>374</v>
      </c>
      <c r="B45" s="183" t="s">
        <v>359</v>
      </c>
      <c r="C45" s="203" t="s">
        <v>268</v>
      </c>
      <c r="D45" s="187">
        <v>1329</v>
      </c>
      <c r="E45" s="210"/>
      <c r="F45" s="206"/>
    </row>
    <row r="46" spans="1:6" ht="24.75" customHeight="1" x14ac:dyDescent="0.25">
      <c r="A46" s="204" t="s">
        <v>375</v>
      </c>
      <c r="B46" s="179" t="s">
        <v>360</v>
      </c>
      <c r="C46" s="194" t="s">
        <v>268</v>
      </c>
      <c r="D46" s="187">
        <v>1150</v>
      </c>
      <c r="E46" s="210"/>
      <c r="F46" s="206"/>
    </row>
    <row r="47" spans="1:6" ht="24.75" customHeight="1" x14ac:dyDescent="0.25">
      <c r="A47" s="204" t="s">
        <v>376</v>
      </c>
      <c r="B47" s="179" t="s">
        <v>344</v>
      </c>
      <c r="C47" s="194" t="s">
        <v>268</v>
      </c>
      <c r="D47" s="187">
        <v>224</v>
      </c>
      <c r="E47" s="210"/>
      <c r="F47" s="206"/>
    </row>
    <row r="48" spans="1:6" ht="24.75" customHeight="1" x14ac:dyDescent="0.25">
      <c r="A48" s="204" t="s">
        <v>377</v>
      </c>
      <c r="B48" s="179" t="s">
        <v>361</v>
      </c>
      <c r="C48" s="194" t="s">
        <v>268</v>
      </c>
      <c r="D48" s="187">
        <v>528</v>
      </c>
      <c r="E48" s="210"/>
      <c r="F48" s="206"/>
    </row>
    <row r="49" spans="1:8" ht="24.75" customHeight="1" x14ac:dyDescent="0.25">
      <c r="A49" s="204" t="s">
        <v>378</v>
      </c>
      <c r="B49" s="179" t="s">
        <v>362</v>
      </c>
      <c r="C49" s="194" t="s">
        <v>268</v>
      </c>
      <c r="D49" s="187">
        <v>204</v>
      </c>
      <c r="E49" s="210"/>
      <c r="F49" s="206"/>
    </row>
    <row r="50" spans="1:8" ht="24.75" customHeight="1" x14ac:dyDescent="0.25">
      <c r="A50" s="192" t="s">
        <v>345</v>
      </c>
      <c r="B50" s="179" t="s">
        <v>321</v>
      </c>
      <c r="C50" s="194" t="s">
        <v>268</v>
      </c>
      <c r="D50" s="187">
        <v>351</v>
      </c>
      <c r="E50" s="208"/>
      <c r="F50" s="206"/>
    </row>
    <row r="51" spans="1:8" ht="24.75" customHeight="1" x14ac:dyDescent="0.25">
      <c r="A51" s="192" t="s">
        <v>346</v>
      </c>
      <c r="B51" s="179" t="s">
        <v>363</v>
      </c>
      <c r="C51" s="194" t="s">
        <v>268</v>
      </c>
      <c r="D51" s="187">
        <v>5104</v>
      </c>
      <c r="E51" s="210"/>
      <c r="F51" s="206"/>
    </row>
    <row r="52" spans="1:8" ht="24.75" customHeight="1" x14ac:dyDescent="0.25">
      <c r="A52" s="202" t="s">
        <v>347</v>
      </c>
      <c r="B52" s="179" t="s">
        <v>338</v>
      </c>
      <c r="C52" s="194" t="s">
        <v>268</v>
      </c>
      <c r="D52" s="187">
        <v>18244</v>
      </c>
      <c r="E52" s="210"/>
      <c r="F52" s="206"/>
    </row>
    <row r="53" spans="1:8" x14ac:dyDescent="0.25">
      <c r="A53" s="192" t="s">
        <v>348</v>
      </c>
      <c r="B53" s="179" t="s">
        <v>322</v>
      </c>
      <c r="C53" s="194"/>
      <c r="D53" s="187"/>
      <c r="E53" s="208">
        <v>0</v>
      </c>
      <c r="F53" s="206">
        <v>0</v>
      </c>
    </row>
    <row r="54" spans="1:8" x14ac:dyDescent="0.25">
      <c r="A54" s="202" t="s">
        <v>349</v>
      </c>
      <c r="B54" s="179" t="s">
        <v>364</v>
      </c>
      <c r="C54" s="200" t="s">
        <v>67</v>
      </c>
      <c r="D54" s="187">
        <v>38.4</v>
      </c>
      <c r="E54" s="210"/>
      <c r="F54" s="206"/>
    </row>
    <row r="55" spans="1:8" x14ac:dyDescent="0.25">
      <c r="A55" s="202" t="s">
        <v>350</v>
      </c>
      <c r="B55" s="179" t="s">
        <v>365</v>
      </c>
      <c r="C55" s="200" t="s">
        <v>67</v>
      </c>
      <c r="D55" s="187">
        <v>38.4</v>
      </c>
      <c r="E55" s="210"/>
      <c r="F55" s="206"/>
    </row>
    <row r="56" spans="1:8" ht="48" customHeight="1" x14ac:dyDescent="0.25">
      <c r="A56" s="192"/>
      <c r="B56" s="185" t="s">
        <v>337</v>
      </c>
      <c r="C56" s="189" t="s">
        <v>4</v>
      </c>
      <c r="D56" s="190">
        <v>6860.62</v>
      </c>
      <c r="E56" s="190"/>
      <c r="F56" s="191"/>
    </row>
    <row r="57" spans="1:8" ht="44.25" customHeight="1" x14ac:dyDescent="0.25">
      <c r="A57" s="177"/>
      <c r="B57" s="223" t="s">
        <v>393</v>
      </c>
      <c r="C57" s="180"/>
      <c r="D57" s="214"/>
      <c r="E57" s="206"/>
      <c r="F57" s="206"/>
    </row>
    <row r="58" spans="1:8" s="104" customFormat="1" ht="17.25" customHeight="1" x14ac:dyDescent="0.25">
      <c r="A58" s="105" t="s">
        <v>325</v>
      </c>
      <c r="B58" s="111" t="s">
        <v>316</v>
      </c>
      <c r="C58" s="239"/>
      <c r="D58" s="239"/>
      <c r="E58" s="134"/>
      <c r="F58" s="134"/>
    </row>
    <row r="59" spans="1:8" s="104" customFormat="1" ht="33" customHeight="1" x14ac:dyDescent="0.25">
      <c r="A59" s="110" t="s">
        <v>326</v>
      </c>
      <c r="B59" s="281" t="s">
        <v>317</v>
      </c>
      <c r="C59" s="282"/>
      <c r="D59" s="282"/>
      <c r="E59" s="282"/>
      <c r="F59" s="283"/>
    </row>
    <row r="60" spans="1:8" s="104" customFormat="1" ht="18" customHeight="1" x14ac:dyDescent="0.25">
      <c r="A60" s="227" t="s">
        <v>327</v>
      </c>
      <c r="B60" s="247" t="s">
        <v>384</v>
      </c>
      <c r="C60" s="219" t="s">
        <v>7</v>
      </c>
      <c r="D60" s="11">
        <v>103900</v>
      </c>
      <c r="E60" s="207"/>
      <c r="F60" s="206"/>
    </row>
    <row r="61" spans="1:8" s="104" customFormat="1" ht="18.75" customHeight="1" x14ac:dyDescent="0.25">
      <c r="A61" s="227"/>
      <c r="B61" s="247"/>
      <c r="C61" s="219" t="s">
        <v>4</v>
      </c>
      <c r="D61" s="9">
        <v>8727.6</v>
      </c>
      <c r="E61" s="208"/>
      <c r="F61" s="206"/>
    </row>
    <row r="62" spans="1:8" s="104" customFormat="1" ht="18.75" customHeight="1" x14ac:dyDescent="0.25">
      <c r="A62" s="227" t="s">
        <v>328</v>
      </c>
      <c r="B62" s="247" t="s">
        <v>385</v>
      </c>
      <c r="C62" s="219" t="s">
        <v>7</v>
      </c>
      <c r="D62" s="11">
        <v>30740</v>
      </c>
      <c r="E62" s="207"/>
      <c r="F62" s="206"/>
    </row>
    <row r="63" spans="1:8" s="104" customFormat="1" ht="18.75" customHeight="1" x14ac:dyDescent="0.25">
      <c r="A63" s="227"/>
      <c r="B63" s="247"/>
      <c r="C63" s="219" t="s">
        <v>4</v>
      </c>
      <c r="D63" s="9">
        <v>5902.1</v>
      </c>
      <c r="E63" s="208"/>
      <c r="F63" s="206"/>
    </row>
    <row r="64" spans="1:8" s="104" customFormat="1" ht="36" customHeight="1" x14ac:dyDescent="0.25">
      <c r="A64" s="218" t="s">
        <v>329</v>
      </c>
      <c r="B64" s="184" t="s">
        <v>10</v>
      </c>
      <c r="C64" s="175" t="s">
        <v>11</v>
      </c>
      <c r="D64" s="43">
        <v>5680</v>
      </c>
      <c r="E64" s="216"/>
      <c r="F64" s="206"/>
      <c r="H64" s="181"/>
    </row>
    <row r="65" spans="1:6" s="104" customFormat="1" ht="35.25" customHeight="1" x14ac:dyDescent="0.25">
      <c r="A65" s="218" t="s">
        <v>330</v>
      </c>
      <c r="B65" s="182" t="s">
        <v>119</v>
      </c>
      <c r="C65" s="219" t="s">
        <v>4</v>
      </c>
      <c r="D65" s="9">
        <v>18.399999999999999</v>
      </c>
      <c r="E65" s="208"/>
      <c r="F65" s="206"/>
    </row>
    <row r="66" spans="1:6" s="104" customFormat="1" ht="75" customHeight="1" x14ac:dyDescent="0.25">
      <c r="A66" s="218" t="s">
        <v>331</v>
      </c>
      <c r="B66" s="182" t="s">
        <v>386</v>
      </c>
      <c r="C66" s="219" t="s">
        <v>7</v>
      </c>
      <c r="D66" s="9">
        <v>30740</v>
      </c>
      <c r="E66" s="208"/>
      <c r="F66" s="206"/>
    </row>
    <row r="67" spans="1:6" s="104" customFormat="1" ht="39.75" customHeight="1" x14ac:dyDescent="0.25">
      <c r="A67" s="218" t="s">
        <v>366</v>
      </c>
      <c r="B67" s="182" t="s">
        <v>47</v>
      </c>
      <c r="C67" s="219" t="s">
        <v>4</v>
      </c>
      <c r="D67" s="9">
        <v>41.6</v>
      </c>
      <c r="E67" s="208"/>
      <c r="F67" s="206"/>
    </row>
    <row r="68" spans="1:6" s="104" customFormat="1" ht="32.25" customHeight="1" x14ac:dyDescent="0.25">
      <c r="A68" s="218" t="s">
        <v>367</v>
      </c>
      <c r="B68" s="182" t="s">
        <v>336</v>
      </c>
      <c r="C68" s="219" t="s">
        <v>11</v>
      </c>
      <c r="D68" s="9">
        <v>11700</v>
      </c>
      <c r="E68" s="209"/>
      <c r="F68" s="206"/>
    </row>
    <row r="69" spans="1:6" ht="81.75" customHeight="1" x14ac:dyDescent="0.25">
      <c r="A69" s="218" t="s">
        <v>368</v>
      </c>
      <c r="B69" s="196" t="s">
        <v>387</v>
      </c>
      <c r="C69" s="219" t="s">
        <v>318</v>
      </c>
      <c r="D69" s="11">
        <v>103900</v>
      </c>
      <c r="E69" s="210"/>
      <c r="F69" s="206"/>
    </row>
    <row r="70" spans="1:6" ht="32.25" customHeight="1" x14ac:dyDescent="0.25">
      <c r="A70" s="110" t="s">
        <v>332</v>
      </c>
      <c r="B70" s="281" t="s">
        <v>351</v>
      </c>
      <c r="C70" s="282"/>
      <c r="D70" s="282"/>
      <c r="E70" s="282"/>
      <c r="F70" s="283"/>
    </row>
    <row r="71" spans="1:6" ht="30.75" customHeight="1" x14ac:dyDescent="0.25">
      <c r="A71" s="227" t="s">
        <v>333</v>
      </c>
      <c r="B71" s="285" t="s">
        <v>388</v>
      </c>
      <c r="C71" s="219" t="s">
        <v>7</v>
      </c>
      <c r="D71" s="180">
        <v>750</v>
      </c>
      <c r="E71" s="211"/>
      <c r="F71" s="206"/>
    </row>
    <row r="72" spans="1:6" ht="27.75" customHeight="1" x14ac:dyDescent="0.25">
      <c r="A72" s="284"/>
      <c r="B72" s="286"/>
      <c r="C72" s="219" t="s">
        <v>4</v>
      </c>
      <c r="D72" s="180">
        <v>63</v>
      </c>
      <c r="E72" s="208"/>
      <c r="F72" s="206"/>
    </row>
    <row r="73" spans="1:6" ht="21" customHeight="1" x14ac:dyDescent="0.25">
      <c r="A73" s="195" t="s">
        <v>334</v>
      </c>
      <c r="B73" s="198" t="s">
        <v>352</v>
      </c>
      <c r="C73" s="219" t="s">
        <v>4</v>
      </c>
      <c r="D73" s="187">
        <v>0.3</v>
      </c>
      <c r="E73" s="208"/>
      <c r="F73" s="206"/>
    </row>
    <row r="74" spans="1:6" ht="82.5" customHeight="1" x14ac:dyDescent="0.25">
      <c r="A74" s="195" t="s">
        <v>369</v>
      </c>
      <c r="B74" s="198" t="s">
        <v>387</v>
      </c>
      <c r="C74" s="219" t="s">
        <v>318</v>
      </c>
      <c r="D74" s="212">
        <f>D71</f>
        <v>750</v>
      </c>
      <c r="E74" s="210"/>
      <c r="F74" s="206"/>
    </row>
    <row r="75" spans="1:6" ht="36" customHeight="1" x14ac:dyDescent="0.25">
      <c r="A75" s="199" t="s">
        <v>339</v>
      </c>
      <c r="B75" s="281" t="s">
        <v>353</v>
      </c>
      <c r="C75" s="282"/>
      <c r="D75" s="282"/>
      <c r="E75" s="282"/>
      <c r="F75" s="283"/>
    </row>
    <row r="76" spans="1:6" ht="40.5" customHeight="1" x14ac:dyDescent="0.25">
      <c r="A76" s="227" t="s">
        <v>340</v>
      </c>
      <c r="B76" s="285" t="s">
        <v>388</v>
      </c>
      <c r="C76" s="219" t="s">
        <v>7</v>
      </c>
      <c r="D76" s="180">
        <v>1014</v>
      </c>
      <c r="E76" s="213"/>
      <c r="F76" s="206"/>
    </row>
    <row r="77" spans="1:6" ht="37.5" customHeight="1" x14ac:dyDescent="0.25">
      <c r="A77" s="284"/>
      <c r="B77" s="286"/>
      <c r="C77" s="219" t="s">
        <v>4</v>
      </c>
      <c r="D77" s="180">
        <v>91.5</v>
      </c>
      <c r="E77" s="208"/>
      <c r="F77" s="206"/>
    </row>
    <row r="78" spans="1:6" ht="37.5" customHeight="1" x14ac:dyDescent="0.25">
      <c r="A78" s="195" t="s">
        <v>341</v>
      </c>
      <c r="B78" s="198" t="s">
        <v>354</v>
      </c>
      <c r="C78" s="219" t="s">
        <v>355</v>
      </c>
      <c r="D78" s="180">
        <v>8</v>
      </c>
      <c r="E78" s="215"/>
      <c r="F78" s="206"/>
    </row>
    <row r="79" spans="1:6" ht="37.5" customHeight="1" x14ac:dyDescent="0.25">
      <c r="A79" s="195" t="s">
        <v>342</v>
      </c>
      <c r="B79" s="198" t="s">
        <v>383</v>
      </c>
      <c r="C79" s="219" t="s">
        <v>7</v>
      </c>
      <c r="D79" s="180">
        <v>880</v>
      </c>
      <c r="E79" s="215"/>
      <c r="F79" s="206"/>
    </row>
    <row r="80" spans="1:6" ht="32.25" customHeight="1" x14ac:dyDescent="0.25">
      <c r="A80" s="195" t="s">
        <v>343</v>
      </c>
      <c r="B80" s="198" t="s">
        <v>352</v>
      </c>
      <c r="C80" s="219" t="s">
        <v>4</v>
      </c>
      <c r="D80" s="187">
        <v>0.35</v>
      </c>
      <c r="E80" s="208"/>
      <c r="F80" s="206"/>
    </row>
    <row r="81" spans="1:6" ht="32.25" customHeight="1" x14ac:dyDescent="0.25">
      <c r="A81" s="195" t="s">
        <v>370</v>
      </c>
      <c r="B81" s="198" t="s">
        <v>356</v>
      </c>
      <c r="C81" s="219" t="s">
        <v>7</v>
      </c>
      <c r="D81" s="187">
        <v>880</v>
      </c>
      <c r="E81" s="217"/>
      <c r="F81" s="206"/>
    </row>
    <row r="82" spans="1:6" ht="32.25" customHeight="1" x14ac:dyDescent="0.25">
      <c r="A82" s="195" t="s">
        <v>371</v>
      </c>
      <c r="B82" s="198" t="s">
        <v>352</v>
      </c>
      <c r="C82" s="219" t="s">
        <v>4</v>
      </c>
      <c r="D82" s="187">
        <v>0.44</v>
      </c>
      <c r="E82" s="208"/>
      <c r="F82" s="206"/>
    </row>
    <row r="83" spans="1:6" ht="84.75" customHeight="1" x14ac:dyDescent="0.25">
      <c r="A83" s="195" t="s">
        <v>372</v>
      </c>
      <c r="B83" s="198" t="s">
        <v>387</v>
      </c>
      <c r="C83" s="219" t="s">
        <v>318</v>
      </c>
      <c r="D83" s="212">
        <v>1089</v>
      </c>
      <c r="E83" s="210"/>
      <c r="F83" s="206"/>
    </row>
    <row r="84" spans="1:6" ht="28.5" customHeight="1" x14ac:dyDescent="0.25">
      <c r="A84" s="195" t="s">
        <v>373</v>
      </c>
      <c r="B84" s="198" t="s">
        <v>357</v>
      </c>
      <c r="C84" s="219" t="s">
        <v>355</v>
      </c>
      <c r="D84" s="212">
        <v>8</v>
      </c>
      <c r="E84" s="210"/>
      <c r="F84" s="206"/>
    </row>
    <row r="85" spans="1:6" ht="28.5" customHeight="1" x14ac:dyDescent="0.25">
      <c r="A85" s="195" t="s">
        <v>395</v>
      </c>
      <c r="B85" s="221" t="s">
        <v>389</v>
      </c>
      <c r="C85" s="219" t="s">
        <v>7</v>
      </c>
      <c r="D85" s="212">
        <v>94</v>
      </c>
      <c r="E85" s="210"/>
      <c r="F85" s="206"/>
    </row>
    <row r="86" spans="1:6" ht="28.5" customHeight="1" x14ac:dyDescent="0.25">
      <c r="A86" s="195" t="s">
        <v>396</v>
      </c>
      <c r="B86" s="221" t="s">
        <v>390</v>
      </c>
      <c r="C86" s="219" t="s">
        <v>29</v>
      </c>
      <c r="D86" s="212">
        <v>400</v>
      </c>
      <c r="E86" s="210"/>
      <c r="F86" s="206"/>
    </row>
    <row r="87" spans="1:6" ht="28.5" customHeight="1" x14ac:dyDescent="0.25">
      <c r="A87" s="195" t="s">
        <v>397</v>
      </c>
      <c r="B87" s="221" t="s">
        <v>391</v>
      </c>
      <c r="C87" s="219" t="s">
        <v>29</v>
      </c>
      <c r="D87" s="212">
        <v>400</v>
      </c>
      <c r="E87" s="210"/>
      <c r="F87" s="206"/>
    </row>
    <row r="88" spans="1:6" ht="28.5" customHeight="1" x14ac:dyDescent="0.25">
      <c r="A88" s="195" t="s">
        <v>398</v>
      </c>
      <c r="B88" s="221" t="s">
        <v>352</v>
      </c>
      <c r="C88" s="219"/>
      <c r="D88" s="187">
        <v>0.04</v>
      </c>
      <c r="E88" s="210"/>
      <c r="F88" s="206"/>
    </row>
    <row r="89" spans="1:6" ht="36.75" customHeight="1" x14ac:dyDescent="0.25">
      <c r="A89" s="195" t="s">
        <v>399</v>
      </c>
      <c r="B89" s="221" t="s">
        <v>356</v>
      </c>
      <c r="C89" s="219" t="s">
        <v>7</v>
      </c>
      <c r="D89" s="212">
        <v>94</v>
      </c>
      <c r="E89" s="210"/>
      <c r="F89" s="206"/>
    </row>
    <row r="90" spans="1:6" ht="28.5" customHeight="1" x14ac:dyDescent="0.25">
      <c r="A90" s="199" t="s">
        <v>381</v>
      </c>
      <c r="B90" s="287" t="s">
        <v>379</v>
      </c>
      <c r="C90" s="288"/>
      <c r="D90" s="288"/>
      <c r="E90" s="288"/>
      <c r="F90" s="289"/>
    </row>
    <row r="91" spans="1:6" ht="68.25" customHeight="1" x14ac:dyDescent="0.25">
      <c r="A91" s="195" t="s">
        <v>382</v>
      </c>
      <c r="B91" s="198" t="s">
        <v>380</v>
      </c>
      <c r="C91" s="219" t="s">
        <v>318</v>
      </c>
      <c r="D91" s="212">
        <v>22000</v>
      </c>
      <c r="E91" s="210"/>
      <c r="F91" s="206"/>
    </row>
    <row r="92" spans="1:6" ht="31.5" x14ac:dyDescent="0.25">
      <c r="A92" s="177">
        <v>3</v>
      </c>
      <c r="B92" s="178" t="s">
        <v>319</v>
      </c>
      <c r="C92" s="188"/>
      <c r="D92" s="187"/>
      <c r="E92" s="186"/>
      <c r="F92" s="186"/>
    </row>
    <row r="93" spans="1:6" ht="24.75" customHeight="1" x14ac:dyDescent="0.25">
      <c r="A93" s="218" t="s">
        <v>323</v>
      </c>
      <c r="B93" s="183" t="s">
        <v>320</v>
      </c>
      <c r="C93" s="219"/>
      <c r="D93" s="187"/>
      <c r="E93" s="208"/>
      <c r="F93" s="206"/>
    </row>
    <row r="94" spans="1:6" ht="24.75" customHeight="1" x14ac:dyDescent="0.25">
      <c r="A94" s="218" t="s">
        <v>324</v>
      </c>
      <c r="B94" s="183" t="s">
        <v>358</v>
      </c>
      <c r="C94" s="219" t="s">
        <v>268</v>
      </c>
      <c r="D94" s="187">
        <v>4412</v>
      </c>
      <c r="E94" s="210"/>
      <c r="F94" s="206"/>
    </row>
    <row r="95" spans="1:6" ht="24.75" customHeight="1" x14ac:dyDescent="0.25">
      <c r="A95" s="218" t="s">
        <v>374</v>
      </c>
      <c r="B95" s="183" t="s">
        <v>359</v>
      </c>
      <c r="C95" s="219" t="s">
        <v>268</v>
      </c>
      <c r="D95" s="187">
        <v>1856</v>
      </c>
      <c r="E95" s="210"/>
      <c r="F95" s="206"/>
    </row>
    <row r="96" spans="1:6" ht="24.75" customHeight="1" x14ac:dyDescent="0.25">
      <c r="A96" s="218" t="s">
        <v>375</v>
      </c>
      <c r="B96" s="179" t="s">
        <v>360</v>
      </c>
      <c r="C96" s="194" t="s">
        <v>268</v>
      </c>
      <c r="D96" s="187">
        <v>11644</v>
      </c>
      <c r="E96" s="210"/>
      <c r="F96" s="206"/>
    </row>
    <row r="97" spans="1:6" ht="24.75" customHeight="1" x14ac:dyDescent="0.25">
      <c r="A97" s="218" t="s">
        <v>376</v>
      </c>
      <c r="B97" s="179" t="s">
        <v>344</v>
      </c>
      <c r="C97" s="194" t="s">
        <v>268</v>
      </c>
      <c r="D97" s="187">
        <v>328</v>
      </c>
      <c r="E97" s="210"/>
      <c r="F97" s="206"/>
    </row>
    <row r="98" spans="1:6" ht="24.75" customHeight="1" x14ac:dyDescent="0.25">
      <c r="A98" s="218" t="s">
        <v>377</v>
      </c>
      <c r="B98" s="179" t="s">
        <v>361</v>
      </c>
      <c r="C98" s="194" t="s">
        <v>268</v>
      </c>
      <c r="D98" s="187">
        <v>644</v>
      </c>
      <c r="E98" s="210"/>
      <c r="F98" s="206"/>
    </row>
    <row r="99" spans="1:6" ht="24.75" customHeight="1" x14ac:dyDescent="0.25">
      <c r="A99" s="218" t="s">
        <v>378</v>
      </c>
      <c r="B99" s="179" t="s">
        <v>362</v>
      </c>
      <c r="C99" s="194" t="s">
        <v>268</v>
      </c>
      <c r="D99" s="187">
        <v>316</v>
      </c>
      <c r="E99" s="210"/>
      <c r="F99" s="206"/>
    </row>
    <row r="100" spans="1:6" ht="24.75" customHeight="1" x14ac:dyDescent="0.25">
      <c r="A100" s="218" t="s">
        <v>345</v>
      </c>
      <c r="B100" s="179" t="s">
        <v>321</v>
      </c>
      <c r="C100" s="194" t="s">
        <v>268</v>
      </c>
      <c r="D100" s="187"/>
      <c r="E100" s="208"/>
      <c r="F100" s="206"/>
    </row>
    <row r="101" spans="1:6" ht="24.75" customHeight="1" x14ac:dyDescent="0.25">
      <c r="A101" s="218" t="s">
        <v>346</v>
      </c>
      <c r="B101" s="179" t="s">
        <v>363</v>
      </c>
      <c r="C101" s="194" t="s">
        <v>268</v>
      </c>
      <c r="D101" s="187">
        <v>6588</v>
      </c>
      <c r="E101" s="210"/>
      <c r="F101" s="206"/>
    </row>
    <row r="102" spans="1:6" ht="24.75" customHeight="1" x14ac:dyDescent="0.25">
      <c r="A102" s="218" t="s">
        <v>347</v>
      </c>
      <c r="B102" s="179" t="s">
        <v>338</v>
      </c>
      <c r="C102" s="194" t="s">
        <v>268</v>
      </c>
      <c r="D102" s="187">
        <v>22646</v>
      </c>
      <c r="E102" s="210"/>
      <c r="F102" s="206"/>
    </row>
    <row r="103" spans="1:6" x14ac:dyDescent="0.25">
      <c r="A103" s="218" t="s">
        <v>348</v>
      </c>
      <c r="B103" s="179" t="s">
        <v>322</v>
      </c>
      <c r="C103" s="194"/>
      <c r="D103" s="187">
        <v>96.8</v>
      </c>
      <c r="E103" s="208"/>
      <c r="F103" s="206"/>
    </row>
    <row r="104" spans="1:6" x14ac:dyDescent="0.25">
      <c r="A104" s="218" t="s">
        <v>349</v>
      </c>
      <c r="B104" s="179" t="s">
        <v>364</v>
      </c>
      <c r="C104" s="220" t="s">
        <v>67</v>
      </c>
      <c r="D104" s="187">
        <v>35.200000000000003</v>
      </c>
      <c r="E104" s="210"/>
      <c r="F104" s="206"/>
    </row>
    <row r="105" spans="1:6" x14ac:dyDescent="0.25">
      <c r="A105" s="218" t="s">
        <v>350</v>
      </c>
      <c r="B105" s="179" t="s">
        <v>365</v>
      </c>
      <c r="C105" s="220" t="s">
        <v>67</v>
      </c>
      <c r="D105" s="187">
        <v>35.200000000000003</v>
      </c>
      <c r="E105" s="210"/>
      <c r="F105" s="206"/>
    </row>
    <row r="106" spans="1:6" ht="48" customHeight="1" x14ac:dyDescent="0.25">
      <c r="A106" s="218"/>
      <c r="B106" s="185" t="s">
        <v>337</v>
      </c>
      <c r="C106" s="189" t="s">
        <v>4</v>
      </c>
      <c r="D106" s="190">
        <v>6952.86</v>
      </c>
      <c r="E106" s="190"/>
      <c r="F106" s="191"/>
    </row>
    <row r="107" spans="1:6" ht="44.25" customHeight="1" x14ac:dyDescent="0.25">
      <c r="A107" s="177"/>
      <c r="B107" s="223" t="s">
        <v>394</v>
      </c>
      <c r="C107" s="180"/>
      <c r="D107" s="214"/>
      <c r="E107" s="206"/>
      <c r="F107" s="206"/>
    </row>
    <row r="108" spans="1:6" s="104" customFormat="1" ht="17.25" customHeight="1" x14ac:dyDescent="0.25">
      <c r="A108" s="105" t="s">
        <v>325</v>
      </c>
      <c r="B108" s="111" t="s">
        <v>316</v>
      </c>
      <c r="C108" s="239"/>
      <c r="D108" s="239"/>
      <c r="E108" s="134"/>
      <c r="F108" s="134"/>
    </row>
    <row r="109" spans="1:6" s="104" customFormat="1" ht="33" customHeight="1" x14ac:dyDescent="0.25">
      <c r="A109" s="110" t="s">
        <v>326</v>
      </c>
      <c r="B109" s="281" t="s">
        <v>317</v>
      </c>
      <c r="C109" s="282"/>
      <c r="D109" s="282"/>
      <c r="E109" s="282"/>
      <c r="F109" s="283"/>
    </row>
    <row r="110" spans="1:6" s="104" customFormat="1" ht="18" customHeight="1" x14ac:dyDescent="0.25">
      <c r="A110" s="227" t="s">
        <v>327</v>
      </c>
      <c r="B110" s="247" t="s">
        <v>384</v>
      </c>
      <c r="C110" s="219" t="s">
        <v>7</v>
      </c>
      <c r="D110" s="11">
        <v>85800</v>
      </c>
      <c r="E110" s="207"/>
      <c r="F110" s="206"/>
    </row>
    <row r="111" spans="1:6" s="104" customFormat="1" ht="18.75" customHeight="1" x14ac:dyDescent="0.25">
      <c r="A111" s="227"/>
      <c r="B111" s="247"/>
      <c r="C111" s="219" t="s">
        <v>4</v>
      </c>
      <c r="D111" s="9">
        <v>7207.2</v>
      </c>
      <c r="E111" s="208"/>
      <c r="F111" s="206"/>
    </row>
    <row r="112" spans="1:6" s="104" customFormat="1" ht="18.75" customHeight="1" x14ac:dyDescent="0.25">
      <c r="A112" s="227" t="s">
        <v>328</v>
      </c>
      <c r="B112" s="247" t="s">
        <v>385</v>
      </c>
      <c r="C112" s="219" t="s">
        <v>7</v>
      </c>
      <c r="D112" s="11">
        <v>26100</v>
      </c>
      <c r="E112" s="207"/>
      <c r="F112" s="206"/>
    </row>
    <row r="113" spans="1:8" s="104" customFormat="1" ht="18.75" customHeight="1" x14ac:dyDescent="0.25">
      <c r="A113" s="227"/>
      <c r="B113" s="247"/>
      <c r="C113" s="219" t="s">
        <v>4</v>
      </c>
      <c r="D113" s="9">
        <v>5011.2</v>
      </c>
      <c r="E113" s="208"/>
      <c r="F113" s="206"/>
    </row>
    <row r="114" spans="1:8" s="104" customFormat="1" ht="36" customHeight="1" x14ac:dyDescent="0.25">
      <c r="A114" s="218" t="s">
        <v>329</v>
      </c>
      <c r="B114" s="184" t="s">
        <v>10</v>
      </c>
      <c r="C114" s="175" t="s">
        <v>11</v>
      </c>
      <c r="D114" s="43">
        <v>4560</v>
      </c>
      <c r="E114" s="216"/>
      <c r="F114" s="206"/>
      <c r="H114" s="181"/>
    </row>
    <row r="115" spans="1:8" s="104" customFormat="1" ht="35.25" customHeight="1" x14ac:dyDescent="0.25">
      <c r="A115" s="218" t="s">
        <v>330</v>
      </c>
      <c r="B115" s="182" t="s">
        <v>119</v>
      </c>
      <c r="C115" s="219" t="s">
        <v>4</v>
      </c>
      <c r="D115" s="9">
        <v>15.66</v>
      </c>
      <c r="E115" s="208"/>
      <c r="F115" s="206"/>
    </row>
    <row r="116" spans="1:8" s="104" customFormat="1" ht="75" customHeight="1" x14ac:dyDescent="0.25">
      <c r="A116" s="218" t="s">
        <v>331</v>
      </c>
      <c r="B116" s="182" t="s">
        <v>386</v>
      </c>
      <c r="C116" s="219" t="s">
        <v>7</v>
      </c>
      <c r="D116" s="9">
        <v>26100</v>
      </c>
      <c r="E116" s="208"/>
      <c r="F116" s="206"/>
    </row>
    <row r="117" spans="1:8" s="104" customFormat="1" ht="39.75" customHeight="1" x14ac:dyDescent="0.25">
      <c r="A117" s="218" t="s">
        <v>366</v>
      </c>
      <c r="B117" s="182" t="s">
        <v>47</v>
      </c>
      <c r="C117" s="219" t="s">
        <v>4</v>
      </c>
      <c r="D117" s="9">
        <v>34.799999999999997</v>
      </c>
      <c r="E117" s="208"/>
      <c r="F117" s="206"/>
    </row>
    <row r="118" spans="1:8" s="104" customFormat="1" ht="32.25" customHeight="1" x14ac:dyDescent="0.25">
      <c r="A118" s="218" t="s">
        <v>367</v>
      </c>
      <c r="B118" s="182" t="s">
        <v>336</v>
      </c>
      <c r="C118" s="219" t="s">
        <v>11</v>
      </c>
      <c r="D118" s="9">
        <v>12100</v>
      </c>
      <c r="E118" s="209"/>
      <c r="F118" s="206"/>
    </row>
    <row r="119" spans="1:8" ht="81.75" customHeight="1" x14ac:dyDescent="0.25">
      <c r="A119" s="218" t="s">
        <v>368</v>
      </c>
      <c r="B119" s="196" t="s">
        <v>387</v>
      </c>
      <c r="C119" s="219" t="s">
        <v>318</v>
      </c>
      <c r="D119" s="11">
        <v>85800</v>
      </c>
      <c r="E119" s="210"/>
      <c r="F119" s="206"/>
    </row>
    <row r="120" spans="1:8" ht="32.25" customHeight="1" x14ac:dyDescent="0.25">
      <c r="A120" s="110" t="s">
        <v>332</v>
      </c>
      <c r="B120" s="281" t="s">
        <v>351</v>
      </c>
      <c r="C120" s="282"/>
      <c r="D120" s="282"/>
      <c r="E120" s="282"/>
      <c r="F120" s="283"/>
    </row>
    <row r="121" spans="1:8" ht="30.75" customHeight="1" x14ac:dyDescent="0.25">
      <c r="A121" s="227" t="s">
        <v>333</v>
      </c>
      <c r="B121" s="285" t="s">
        <v>388</v>
      </c>
      <c r="C121" s="219" t="s">
        <v>7</v>
      </c>
      <c r="D121" s="180">
        <v>8170</v>
      </c>
      <c r="E121" s="211"/>
      <c r="F121" s="206"/>
    </row>
    <row r="122" spans="1:8" ht="27.75" customHeight="1" x14ac:dyDescent="0.25">
      <c r="A122" s="284"/>
      <c r="B122" s="286"/>
      <c r="C122" s="219" t="s">
        <v>4</v>
      </c>
      <c r="D122" s="180">
        <v>686.4</v>
      </c>
      <c r="E122" s="208"/>
      <c r="F122" s="206"/>
    </row>
    <row r="123" spans="1:8" ht="21" customHeight="1" x14ac:dyDescent="0.25">
      <c r="A123" s="195" t="s">
        <v>334</v>
      </c>
      <c r="B123" s="198" t="s">
        <v>352</v>
      </c>
      <c r="C123" s="219" t="s">
        <v>4</v>
      </c>
      <c r="D123" s="187">
        <v>3.3</v>
      </c>
      <c r="E123" s="208"/>
      <c r="F123" s="206"/>
    </row>
    <row r="124" spans="1:8" ht="82.5" customHeight="1" x14ac:dyDescent="0.25">
      <c r="A124" s="195" t="s">
        <v>369</v>
      </c>
      <c r="B124" s="198" t="s">
        <v>387</v>
      </c>
      <c r="C124" s="219" t="s">
        <v>318</v>
      </c>
      <c r="D124" s="212">
        <f>D121</f>
        <v>8170</v>
      </c>
      <c r="E124" s="210"/>
      <c r="F124" s="206"/>
    </row>
    <row r="125" spans="1:8" ht="36" customHeight="1" x14ac:dyDescent="0.25">
      <c r="A125" s="199" t="s">
        <v>339</v>
      </c>
      <c r="B125" s="281" t="s">
        <v>353</v>
      </c>
      <c r="C125" s="282"/>
      <c r="D125" s="282"/>
      <c r="E125" s="282"/>
      <c r="F125" s="283"/>
    </row>
    <row r="126" spans="1:8" ht="40.5" customHeight="1" x14ac:dyDescent="0.25">
      <c r="A126" s="227" t="s">
        <v>340</v>
      </c>
      <c r="B126" s="285" t="s">
        <v>388</v>
      </c>
      <c r="C126" s="219" t="s">
        <v>7</v>
      </c>
      <c r="D126" s="180">
        <v>1130</v>
      </c>
      <c r="E126" s="213"/>
      <c r="F126" s="206"/>
    </row>
    <row r="127" spans="1:8" ht="37.5" customHeight="1" x14ac:dyDescent="0.25">
      <c r="A127" s="284"/>
      <c r="B127" s="286"/>
      <c r="C127" s="219" t="s">
        <v>4</v>
      </c>
      <c r="D127" s="180">
        <v>94.9</v>
      </c>
      <c r="E127" s="208"/>
      <c r="F127" s="206"/>
    </row>
    <row r="128" spans="1:8" ht="37.5" customHeight="1" x14ac:dyDescent="0.25">
      <c r="A128" s="195" t="s">
        <v>341</v>
      </c>
      <c r="B128" s="198" t="s">
        <v>354</v>
      </c>
      <c r="C128" s="219" t="s">
        <v>355</v>
      </c>
      <c r="D128" s="180">
        <v>7</v>
      </c>
      <c r="E128" s="215"/>
      <c r="F128" s="206"/>
    </row>
    <row r="129" spans="1:6" ht="37.5" customHeight="1" x14ac:dyDescent="0.25">
      <c r="A129" s="195" t="s">
        <v>342</v>
      </c>
      <c r="B129" s="198" t="s">
        <v>383</v>
      </c>
      <c r="C129" s="219" t="s">
        <v>7</v>
      </c>
      <c r="D129" s="180">
        <v>723</v>
      </c>
      <c r="E129" s="215"/>
      <c r="F129" s="206"/>
    </row>
    <row r="130" spans="1:6" ht="32.25" customHeight="1" x14ac:dyDescent="0.25">
      <c r="A130" s="195" t="s">
        <v>343</v>
      </c>
      <c r="B130" s="198" t="s">
        <v>352</v>
      </c>
      <c r="C130" s="219" t="s">
        <v>4</v>
      </c>
      <c r="D130" s="187">
        <v>0.28999999999999998</v>
      </c>
      <c r="E130" s="208"/>
      <c r="F130" s="206"/>
    </row>
    <row r="131" spans="1:6" ht="32.25" customHeight="1" x14ac:dyDescent="0.25">
      <c r="A131" s="195" t="s">
        <v>370</v>
      </c>
      <c r="B131" s="198" t="s">
        <v>356</v>
      </c>
      <c r="C131" s="219" t="s">
        <v>7</v>
      </c>
      <c r="D131" s="187">
        <v>723</v>
      </c>
      <c r="E131" s="217"/>
      <c r="F131" s="206"/>
    </row>
    <row r="132" spans="1:6" ht="32.25" customHeight="1" x14ac:dyDescent="0.25">
      <c r="A132" s="195" t="s">
        <v>371</v>
      </c>
      <c r="B132" s="198" t="s">
        <v>352</v>
      </c>
      <c r="C132" s="219" t="s">
        <v>4</v>
      </c>
      <c r="D132" s="187">
        <v>0.5</v>
      </c>
      <c r="E132" s="208"/>
      <c r="F132" s="206"/>
    </row>
    <row r="133" spans="1:6" ht="84.75" customHeight="1" x14ac:dyDescent="0.25">
      <c r="A133" s="195" t="s">
        <v>372</v>
      </c>
      <c r="B133" s="198" t="s">
        <v>387</v>
      </c>
      <c r="C133" s="219" t="s">
        <v>318</v>
      </c>
      <c r="D133" s="212">
        <f>D126</f>
        <v>1130</v>
      </c>
      <c r="E133" s="210"/>
      <c r="F133" s="206"/>
    </row>
    <row r="134" spans="1:6" ht="28.5" customHeight="1" x14ac:dyDescent="0.25">
      <c r="A134" s="195" t="s">
        <v>373</v>
      </c>
      <c r="B134" s="198" t="s">
        <v>357</v>
      </c>
      <c r="C134" s="219" t="s">
        <v>355</v>
      </c>
      <c r="D134" s="212">
        <v>7</v>
      </c>
      <c r="E134" s="210"/>
      <c r="F134" s="206"/>
    </row>
    <row r="135" spans="1:6" ht="28.5" customHeight="1" x14ac:dyDescent="0.25">
      <c r="A135" s="195" t="s">
        <v>395</v>
      </c>
      <c r="B135" s="221" t="s">
        <v>389</v>
      </c>
      <c r="C135" s="219" t="s">
        <v>7</v>
      </c>
      <c r="D135" s="212">
        <v>960</v>
      </c>
      <c r="E135" s="210"/>
      <c r="F135" s="206"/>
    </row>
    <row r="136" spans="1:6" ht="28.5" customHeight="1" x14ac:dyDescent="0.25">
      <c r="A136" s="195" t="s">
        <v>396</v>
      </c>
      <c r="B136" s="221" t="s">
        <v>390</v>
      </c>
      <c r="C136" s="219" t="s">
        <v>29</v>
      </c>
      <c r="D136" s="212">
        <v>2360</v>
      </c>
      <c r="E136" s="210"/>
      <c r="F136" s="206"/>
    </row>
    <row r="137" spans="1:6" ht="28.5" customHeight="1" x14ac:dyDescent="0.25">
      <c r="A137" s="195" t="s">
        <v>397</v>
      </c>
      <c r="B137" s="221" t="s">
        <v>391</v>
      </c>
      <c r="C137" s="219" t="s">
        <v>29</v>
      </c>
      <c r="D137" s="212">
        <v>2360</v>
      </c>
      <c r="E137" s="210"/>
      <c r="F137" s="206"/>
    </row>
    <row r="138" spans="1:6" ht="28.5" customHeight="1" x14ac:dyDescent="0.25">
      <c r="A138" s="195" t="s">
        <v>398</v>
      </c>
      <c r="B138" s="221" t="s">
        <v>352</v>
      </c>
      <c r="C138" s="219" t="s">
        <v>4</v>
      </c>
      <c r="D138" s="187">
        <v>0.4</v>
      </c>
      <c r="E138" s="210"/>
      <c r="F138" s="206"/>
    </row>
    <row r="139" spans="1:6" ht="36.75" customHeight="1" x14ac:dyDescent="0.25">
      <c r="A139" s="195" t="s">
        <v>399</v>
      </c>
      <c r="B139" s="221" t="s">
        <v>356</v>
      </c>
      <c r="C139" s="219" t="s">
        <v>7</v>
      </c>
      <c r="D139" s="212">
        <v>960</v>
      </c>
      <c r="E139" s="210"/>
      <c r="F139" s="206"/>
    </row>
    <row r="140" spans="1:6" ht="28.5" customHeight="1" x14ac:dyDescent="0.25">
      <c r="A140" s="199" t="s">
        <v>381</v>
      </c>
      <c r="B140" s="287" t="s">
        <v>379</v>
      </c>
      <c r="C140" s="288"/>
      <c r="D140" s="288"/>
      <c r="E140" s="288"/>
      <c r="F140" s="289"/>
    </row>
    <row r="141" spans="1:6" ht="68.25" customHeight="1" x14ac:dyDescent="0.25">
      <c r="A141" s="195" t="s">
        <v>382</v>
      </c>
      <c r="B141" s="198" t="s">
        <v>380</v>
      </c>
      <c r="C141" s="219" t="s">
        <v>318</v>
      </c>
      <c r="D141" s="212">
        <v>22000</v>
      </c>
      <c r="E141" s="210"/>
      <c r="F141" s="206"/>
    </row>
    <row r="142" spans="1:6" ht="31.5" x14ac:dyDescent="0.25">
      <c r="A142" s="177">
        <v>3</v>
      </c>
      <c r="B142" s="178" t="s">
        <v>319</v>
      </c>
      <c r="C142" s="188"/>
      <c r="D142" s="187"/>
      <c r="E142" s="186"/>
      <c r="F142" s="186"/>
    </row>
    <row r="143" spans="1:6" ht="24.75" customHeight="1" x14ac:dyDescent="0.25">
      <c r="A143" s="218" t="s">
        <v>323</v>
      </c>
      <c r="B143" s="183" t="s">
        <v>320</v>
      </c>
      <c r="C143" s="219"/>
      <c r="D143" s="187"/>
      <c r="E143" s="208"/>
      <c r="F143" s="206"/>
    </row>
    <row r="144" spans="1:6" ht="24.75" customHeight="1" x14ac:dyDescent="0.25">
      <c r="A144" s="218" t="s">
        <v>324</v>
      </c>
      <c r="B144" s="183" t="s">
        <v>358</v>
      </c>
      <c r="C144" s="219" t="s">
        <v>268</v>
      </c>
      <c r="D144" s="187">
        <v>3898</v>
      </c>
      <c r="E144" s="210"/>
      <c r="F144" s="206"/>
    </row>
    <row r="145" spans="1:6" ht="24.75" customHeight="1" x14ac:dyDescent="0.25">
      <c r="A145" s="218" t="s">
        <v>374</v>
      </c>
      <c r="B145" s="183" t="s">
        <v>359</v>
      </c>
      <c r="C145" s="219" t="s">
        <v>268</v>
      </c>
      <c r="D145" s="187">
        <v>1320</v>
      </c>
      <c r="E145" s="210"/>
      <c r="F145" s="206"/>
    </row>
    <row r="146" spans="1:6" ht="24.75" customHeight="1" x14ac:dyDescent="0.25">
      <c r="A146" s="218" t="s">
        <v>375</v>
      </c>
      <c r="B146" s="179" t="s">
        <v>360</v>
      </c>
      <c r="C146" s="194" t="s">
        <v>268</v>
      </c>
      <c r="D146" s="187">
        <v>1165</v>
      </c>
      <c r="E146" s="210"/>
      <c r="F146" s="206"/>
    </row>
    <row r="147" spans="1:6" ht="24.75" customHeight="1" x14ac:dyDescent="0.25">
      <c r="A147" s="218" t="s">
        <v>376</v>
      </c>
      <c r="B147" s="179" t="s">
        <v>344</v>
      </c>
      <c r="C147" s="194" t="s">
        <v>268</v>
      </c>
      <c r="D147" s="187">
        <v>246</v>
      </c>
      <c r="E147" s="210"/>
      <c r="F147" s="206"/>
    </row>
    <row r="148" spans="1:6" ht="24.75" customHeight="1" x14ac:dyDescent="0.25">
      <c r="A148" s="218" t="s">
        <v>377</v>
      </c>
      <c r="B148" s="179" t="s">
        <v>361</v>
      </c>
      <c r="C148" s="194" t="s">
        <v>268</v>
      </c>
      <c r="D148" s="187">
        <v>522</v>
      </c>
      <c r="E148" s="210"/>
      <c r="F148" s="206"/>
    </row>
    <row r="149" spans="1:6" ht="24.75" customHeight="1" x14ac:dyDescent="0.25">
      <c r="A149" s="218" t="s">
        <v>378</v>
      </c>
      <c r="B149" s="179" t="s">
        <v>362</v>
      </c>
      <c r="C149" s="194" t="s">
        <v>268</v>
      </c>
      <c r="D149" s="187">
        <v>212</v>
      </c>
      <c r="E149" s="210"/>
      <c r="F149" s="206"/>
    </row>
    <row r="150" spans="1:6" ht="24.75" customHeight="1" x14ac:dyDescent="0.25">
      <c r="A150" s="218" t="s">
        <v>345</v>
      </c>
      <c r="B150" s="179" t="s">
        <v>321</v>
      </c>
      <c r="C150" s="194" t="s">
        <v>268</v>
      </c>
      <c r="D150" s="187"/>
      <c r="E150" s="208"/>
      <c r="F150" s="206"/>
    </row>
    <row r="151" spans="1:6" ht="24.75" customHeight="1" x14ac:dyDescent="0.25">
      <c r="A151" s="218" t="s">
        <v>346</v>
      </c>
      <c r="B151" s="179" t="s">
        <v>363</v>
      </c>
      <c r="C151" s="194" t="s">
        <v>268</v>
      </c>
      <c r="D151" s="187">
        <v>5116</v>
      </c>
      <c r="E151" s="210"/>
      <c r="F151" s="206"/>
    </row>
    <row r="152" spans="1:6" ht="24.75" customHeight="1" x14ac:dyDescent="0.25">
      <c r="A152" s="218" t="s">
        <v>347</v>
      </c>
      <c r="B152" s="179" t="s">
        <v>338</v>
      </c>
      <c r="C152" s="194" t="s">
        <v>268</v>
      </c>
      <c r="D152" s="187">
        <v>18236</v>
      </c>
      <c r="E152" s="210"/>
      <c r="F152" s="206"/>
    </row>
    <row r="153" spans="1:6" x14ac:dyDescent="0.25">
      <c r="A153" s="218" t="s">
        <v>348</v>
      </c>
      <c r="B153" s="179" t="s">
        <v>322</v>
      </c>
      <c r="C153" s="194"/>
      <c r="D153" s="187"/>
      <c r="E153" s="208"/>
      <c r="F153" s="206"/>
    </row>
    <row r="154" spans="1:6" x14ac:dyDescent="0.25">
      <c r="A154" s="218" t="s">
        <v>349</v>
      </c>
      <c r="B154" s="179" t="s">
        <v>364</v>
      </c>
      <c r="C154" s="220" t="s">
        <v>67</v>
      </c>
      <c r="D154" s="187">
        <v>32.200000000000003</v>
      </c>
      <c r="E154" s="210"/>
      <c r="F154" s="206"/>
    </row>
    <row r="155" spans="1:6" x14ac:dyDescent="0.25">
      <c r="A155" s="218" t="s">
        <v>350</v>
      </c>
      <c r="B155" s="179" t="s">
        <v>365</v>
      </c>
      <c r="C155" s="220" t="s">
        <v>67</v>
      </c>
      <c r="D155" s="187">
        <v>32.200000000000003</v>
      </c>
      <c r="E155" s="210"/>
      <c r="F155" s="206"/>
    </row>
    <row r="156" spans="1:6" ht="48" customHeight="1" x14ac:dyDescent="0.25">
      <c r="A156" s="218"/>
      <c r="B156" s="185" t="s">
        <v>337</v>
      </c>
      <c r="C156" s="189" t="s">
        <v>4</v>
      </c>
      <c r="D156" s="190">
        <v>5486.94</v>
      </c>
      <c r="E156" s="190"/>
      <c r="F156" s="191"/>
    </row>
  </sheetData>
  <mergeCells count="42">
    <mergeCell ref="B20:F20"/>
    <mergeCell ref="C8:D8"/>
    <mergeCell ref="A10:A11"/>
    <mergeCell ref="B10:B11"/>
    <mergeCell ref="B9:F9"/>
    <mergeCell ref="A12:A13"/>
    <mergeCell ref="B12:B13"/>
    <mergeCell ref="A5:D5"/>
    <mergeCell ref="A2:F2"/>
    <mergeCell ref="A1:F1"/>
    <mergeCell ref="A21:A22"/>
    <mergeCell ref="B25:F25"/>
    <mergeCell ref="A26:A27"/>
    <mergeCell ref="B26:B27"/>
    <mergeCell ref="B40:F40"/>
    <mergeCell ref="B21:B22"/>
    <mergeCell ref="C58:D58"/>
    <mergeCell ref="B59:F59"/>
    <mergeCell ref="A60:A61"/>
    <mergeCell ref="B60:B61"/>
    <mergeCell ref="A62:A63"/>
    <mergeCell ref="B62:B63"/>
    <mergeCell ref="B70:F70"/>
    <mergeCell ref="A71:A72"/>
    <mergeCell ref="B71:B72"/>
    <mergeCell ref="B75:F75"/>
    <mergeCell ref="A76:A77"/>
    <mergeCell ref="B76:B77"/>
    <mergeCell ref="B90:F90"/>
    <mergeCell ref="C108:D108"/>
    <mergeCell ref="B109:F109"/>
    <mergeCell ref="A110:A111"/>
    <mergeCell ref="B110:B111"/>
    <mergeCell ref="A112:A113"/>
    <mergeCell ref="B112:B113"/>
    <mergeCell ref="B120:F120"/>
    <mergeCell ref="A121:A122"/>
    <mergeCell ref="B121:B122"/>
    <mergeCell ref="B125:F125"/>
    <mergeCell ref="A126:A127"/>
    <mergeCell ref="B126:B127"/>
    <mergeCell ref="B140:F140"/>
  </mergeCells>
  <pageMargins left="0.25" right="0.25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selection activeCell="F8" sqref="F8"/>
    </sheetView>
  </sheetViews>
  <sheetFormatPr defaultRowHeight="15" x14ac:dyDescent="0.25"/>
  <cols>
    <col min="2" max="2" width="19.140625" customWidth="1"/>
    <col min="3" max="3" width="20.85546875" customWidth="1"/>
    <col min="4" max="4" width="16.42578125" customWidth="1"/>
    <col min="5" max="5" width="22.7109375" customWidth="1"/>
    <col min="6" max="6" width="23.28515625" customWidth="1"/>
    <col min="7" max="8" width="27.5703125" customWidth="1"/>
    <col min="9" max="9" width="33" customWidth="1"/>
  </cols>
  <sheetData>
    <row r="1" spans="1:11" ht="19.899999999999999" customHeight="1" x14ac:dyDescent="0.25">
      <c r="A1" s="290" t="s">
        <v>275</v>
      </c>
      <c r="B1" s="290"/>
      <c r="C1" s="290"/>
      <c r="D1" s="290"/>
      <c r="E1" s="290"/>
      <c r="F1" s="290"/>
      <c r="G1" s="290"/>
      <c r="H1" s="290"/>
      <c r="I1" s="290"/>
    </row>
    <row r="2" spans="1:11" ht="44.25" customHeight="1" x14ac:dyDescent="0.25">
      <c r="A2" s="165" t="s">
        <v>0</v>
      </c>
      <c r="B2" s="165" t="s">
        <v>276</v>
      </c>
      <c r="C2" s="165" t="s">
        <v>277</v>
      </c>
      <c r="D2" s="165" t="s">
        <v>278</v>
      </c>
      <c r="E2" s="165" t="s">
        <v>279</v>
      </c>
      <c r="F2" s="165" t="s">
        <v>280</v>
      </c>
      <c r="G2" s="166" t="s">
        <v>281</v>
      </c>
      <c r="H2" s="166" t="s">
        <v>282</v>
      </c>
      <c r="I2" s="166" t="s">
        <v>283</v>
      </c>
    </row>
    <row r="3" spans="1:11" ht="27" customHeight="1" x14ac:dyDescent="0.25">
      <c r="A3" s="165">
        <v>1</v>
      </c>
      <c r="B3" s="165" t="s">
        <v>284</v>
      </c>
      <c r="C3" s="165" t="s">
        <v>285</v>
      </c>
      <c r="D3" s="165" t="s">
        <v>286</v>
      </c>
      <c r="E3" s="165" t="s">
        <v>287</v>
      </c>
      <c r="F3" s="165" t="s">
        <v>288</v>
      </c>
      <c r="G3" s="167" t="s">
        <v>289</v>
      </c>
      <c r="H3" s="167"/>
      <c r="I3" s="167"/>
      <c r="J3" s="168"/>
      <c r="K3" s="168"/>
    </row>
    <row r="4" spans="1:11" ht="60" x14ac:dyDescent="0.25">
      <c r="A4" s="165">
        <f>A3+1</f>
        <v>2</v>
      </c>
      <c r="B4" s="169" t="s">
        <v>290</v>
      </c>
      <c r="C4" s="165" t="s">
        <v>291</v>
      </c>
      <c r="D4" s="165" t="s">
        <v>286</v>
      </c>
      <c r="E4" s="165" t="s">
        <v>287</v>
      </c>
      <c r="F4" s="165" t="s">
        <v>288</v>
      </c>
      <c r="G4" s="167" t="s">
        <v>289</v>
      </c>
      <c r="H4" s="167" t="s">
        <v>292</v>
      </c>
      <c r="I4" s="170" t="s">
        <v>293</v>
      </c>
      <c r="J4" s="168">
        <v>1</v>
      </c>
      <c r="K4" s="168"/>
    </row>
    <row r="5" spans="1:11" ht="27" customHeight="1" x14ac:dyDescent="0.25">
      <c r="A5" s="165">
        <f t="shared" ref="A5:A19" si="0">A4+1</f>
        <v>3</v>
      </c>
      <c r="B5" s="165" t="s">
        <v>294</v>
      </c>
      <c r="C5" s="165" t="s">
        <v>285</v>
      </c>
      <c r="D5" s="165" t="s">
        <v>286</v>
      </c>
      <c r="E5" s="165" t="s">
        <v>287</v>
      </c>
      <c r="F5" s="165" t="s">
        <v>288</v>
      </c>
      <c r="G5" s="167" t="s">
        <v>289</v>
      </c>
      <c r="H5" s="167"/>
      <c r="I5" s="170"/>
      <c r="J5" s="168"/>
      <c r="K5" s="168"/>
    </row>
    <row r="6" spans="1:11" ht="27" customHeight="1" x14ac:dyDescent="0.25">
      <c r="A6" s="165">
        <f t="shared" si="0"/>
        <v>4</v>
      </c>
      <c r="B6" s="169" t="s">
        <v>295</v>
      </c>
      <c r="C6" s="165" t="s">
        <v>291</v>
      </c>
      <c r="D6" s="165" t="s">
        <v>286</v>
      </c>
      <c r="E6" s="165" t="s">
        <v>287</v>
      </c>
      <c r="F6" s="165" t="s">
        <v>288</v>
      </c>
      <c r="G6" s="167" t="s">
        <v>289</v>
      </c>
      <c r="H6" s="167" t="s">
        <v>292</v>
      </c>
      <c r="I6" s="170" t="s">
        <v>296</v>
      </c>
      <c r="J6" s="168">
        <v>1</v>
      </c>
      <c r="K6" s="168"/>
    </row>
    <row r="7" spans="1:11" ht="27" customHeight="1" x14ac:dyDescent="0.25">
      <c r="A7" s="165">
        <f t="shared" si="0"/>
        <v>5</v>
      </c>
      <c r="B7" s="169" t="s">
        <v>297</v>
      </c>
      <c r="C7" s="165" t="s">
        <v>285</v>
      </c>
      <c r="D7" s="165" t="s">
        <v>286</v>
      </c>
      <c r="E7" s="165" t="s">
        <v>287</v>
      </c>
      <c r="F7" s="165" t="s">
        <v>288</v>
      </c>
      <c r="G7" s="167" t="s">
        <v>289</v>
      </c>
      <c r="H7" s="167" t="s">
        <v>292</v>
      </c>
      <c r="I7" s="170" t="s">
        <v>296</v>
      </c>
      <c r="J7" s="168"/>
      <c r="K7" s="168"/>
    </row>
    <row r="8" spans="1:11" ht="27" customHeight="1" x14ac:dyDescent="0.25">
      <c r="A8" s="165">
        <f t="shared" si="0"/>
        <v>6</v>
      </c>
      <c r="B8" s="169" t="s">
        <v>298</v>
      </c>
      <c r="C8" s="165" t="s">
        <v>285</v>
      </c>
      <c r="D8" s="165" t="s">
        <v>286</v>
      </c>
      <c r="E8" s="165" t="s">
        <v>287</v>
      </c>
      <c r="F8" s="165" t="s">
        <v>288</v>
      </c>
      <c r="G8" s="167" t="s">
        <v>289</v>
      </c>
      <c r="H8" s="167" t="s">
        <v>292</v>
      </c>
      <c r="I8" s="170" t="s">
        <v>296</v>
      </c>
      <c r="J8" s="168">
        <v>1</v>
      </c>
      <c r="K8" s="168"/>
    </row>
    <row r="9" spans="1:11" ht="27" customHeight="1" x14ac:dyDescent="0.25">
      <c r="A9" s="165">
        <f t="shared" si="0"/>
        <v>7</v>
      </c>
      <c r="B9" s="165" t="s">
        <v>299</v>
      </c>
      <c r="C9" s="165" t="s">
        <v>291</v>
      </c>
      <c r="D9" s="165" t="s">
        <v>286</v>
      </c>
      <c r="E9" s="165" t="s">
        <v>287</v>
      </c>
      <c r="F9" s="165" t="s">
        <v>288</v>
      </c>
      <c r="G9" s="167" t="s">
        <v>289</v>
      </c>
      <c r="H9" s="167"/>
      <c r="I9" s="170"/>
      <c r="J9" s="168"/>
      <c r="K9" s="168"/>
    </row>
    <row r="10" spans="1:11" ht="42" customHeight="1" x14ac:dyDescent="0.25">
      <c r="A10" s="165">
        <f t="shared" si="0"/>
        <v>8</v>
      </c>
      <c r="B10" s="169" t="s">
        <v>300</v>
      </c>
      <c r="C10" s="165" t="s">
        <v>291</v>
      </c>
      <c r="D10" s="165" t="s">
        <v>286</v>
      </c>
      <c r="E10" s="165" t="s">
        <v>287</v>
      </c>
      <c r="F10" s="165" t="s">
        <v>288</v>
      </c>
      <c r="G10" s="167" t="s">
        <v>289</v>
      </c>
      <c r="H10" s="167" t="s">
        <v>292</v>
      </c>
      <c r="I10" s="170" t="s">
        <v>301</v>
      </c>
      <c r="J10" s="168">
        <v>1</v>
      </c>
      <c r="K10" s="168"/>
    </row>
    <row r="11" spans="1:11" ht="27" customHeight="1" x14ac:dyDescent="0.25">
      <c r="A11" s="165">
        <f t="shared" si="0"/>
        <v>9</v>
      </c>
      <c r="B11" s="165" t="s">
        <v>302</v>
      </c>
      <c r="C11" s="165" t="s">
        <v>285</v>
      </c>
      <c r="D11" s="165" t="s">
        <v>286</v>
      </c>
      <c r="E11" s="165" t="s">
        <v>287</v>
      </c>
      <c r="F11" s="165" t="s">
        <v>288</v>
      </c>
      <c r="G11" s="167" t="s">
        <v>289</v>
      </c>
      <c r="H11" s="167"/>
      <c r="I11" s="171"/>
      <c r="J11" s="168"/>
      <c r="K11" s="168"/>
    </row>
    <row r="12" spans="1:11" ht="27" customHeight="1" x14ac:dyDescent="0.25">
      <c r="A12" s="165">
        <f t="shared" si="0"/>
        <v>10</v>
      </c>
      <c r="B12" s="165" t="s">
        <v>303</v>
      </c>
      <c r="C12" s="165" t="s">
        <v>291</v>
      </c>
      <c r="D12" s="165" t="s">
        <v>286</v>
      </c>
      <c r="E12" s="165" t="s">
        <v>287</v>
      </c>
      <c r="F12" s="165" t="s">
        <v>288</v>
      </c>
      <c r="G12" s="167" t="s">
        <v>289</v>
      </c>
      <c r="H12" s="167"/>
      <c r="I12" s="171"/>
      <c r="J12" s="168"/>
      <c r="K12" s="168"/>
    </row>
    <row r="13" spans="1:11" ht="40.9" customHeight="1" x14ac:dyDescent="0.25">
      <c r="A13" s="165">
        <f t="shared" si="0"/>
        <v>11</v>
      </c>
      <c r="B13" s="169" t="s">
        <v>304</v>
      </c>
      <c r="C13" s="165" t="s">
        <v>285</v>
      </c>
      <c r="D13" s="165" t="s">
        <v>286</v>
      </c>
      <c r="E13" s="165" t="s">
        <v>287</v>
      </c>
      <c r="F13" s="165" t="s">
        <v>288</v>
      </c>
      <c r="G13" s="167" t="s">
        <v>289</v>
      </c>
      <c r="H13" s="167" t="s">
        <v>292</v>
      </c>
      <c r="I13" s="170" t="s">
        <v>305</v>
      </c>
      <c r="J13" s="168">
        <v>1</v>
      </c>
      <c r="K13" s="168"/>
    </row>
    <row r="14" spans="1:11" ht="27" customHeight="1" x14ac:dyDescent="0.25">
      <c r="A14" s="165">
        <f t="shared" si="0"/>
        <v>12</v>
      </c>
      <c r="B14" s="169" t="s">
        <v>306</v>
      </c>
      <c r="C14" s="165" t="s">
        <v>291</v>
      </c>
      <c r="D14" s="165" t="s">
        <v>286</v>
      </c>
      <c r="E14" s="165" t="s">
        <v>287</v>
      </c>
      <c r="F14" s="165" t="s">
        <v>288</v>
      </c>
      <c r="G14" s="167" t="s">
        <v>289</v>
      </c>
      <c r="H14" s="167" t="s">
        <v>292</v>
      </c>
      <c r="I14" s="170" t="s">
        <v>307</v>
      </c>
      <c r="J14" s="168">
        <v>1</v>
      </c>
      <c r="K14" s="168"/>
    </row>
    <row r="15" spans="1:11" ht="27" customHeight="1" x14ac:dyDescent="0.25">
      <c r="A15" s="165">
        <f t="shared" si="0"/>
        <v>13</v>
      </c>
      <c r="B15" s="165" t="s">
        <v>308</v>
      </c>
      <c r="C15" s="165" t="s">
        <v>285</v>
      </c>
      <c r="D15" s="165" t="s">
        <v>286</v>
      </c>
      <c r="E15" s="165" t="s">
        <v>287</v>
      </c>
      <c r="F15" s="165" t="s">
        <v>288</v>
      </c>
      <c r="G15" s="167" t="s">
        <v>289</v>
      </c>
      <c r="H15" s="167"/>
      <c r="I15" s="167"/>
      <c r="J15" s="168"/>
      <c r="K15" s="168"/>
    </row>
    <row r="16" spans="1:11" ht="27" customHeight="1" x14ac:dyDescent="0.25">
      <c r="A16" s="165">
        <f t="shared" si="0"/>
        <v>14</v>
      </c>
      <c r="B16" s="165" t="s">
        <v>309</v>
      </c>
      <c r="C16" s="165" t="s">
        <v>291</v>
      </c>
      <c r="D16" s="165" t="s">
        <v>286</v>
      </c>
      <c r="E16" s="165" t="s">
        <v>287</v>
      </c>
      <c r="F16" s="165" t="s">
        <v>288</v>
      </c>
      <c r="G16" s="167" t="s">
        <v>289</v>
      </c>
      <c r="H16" s="167"/>
      <c r="I16" s="167"/>
      <c r="J16" s="168"/>
      <c r="K16" s="168"/>
    </row>
    <row r="17" spans="1:11" ht="43.9" customHeight="1" x14ac:dyDescent="0.25">
      <c r="A17" s="165">
        <f t="shared" si="0"/>
        <v>15</v>
      </c>
      <c r="B17" s="169" t="s">
        <v>310</v>
      </c>
      <c r="C17" s="165" t="s">
        <v>285</v>
      </c>
      <c r="D17" s="165" t="s">
        <v>286</v>
      </c>
      <c r="E17" s="165" t="s">
        <v>287</v>
      </c>
      <c r="F17" s="165" t="s">
        <v>288</v>
      </c>
      <c r="G17" s="167" t="s">
        <v>289</v>
      </c>
      <c r="H17" s="167" t="s">
        <v>292</v>
      </c>
      <c r="I17" s="170" t="s">
        <v>305</v>
      </c>
      <c r="J17" s="168">
        <v>1</v>
      </c>
      <c r="K17" s="168"/>
    </row>
    <row r="18" spans="1:11" ht="27" customHeight="1" x14ac:dyDescent="0.25">
      <c r="A18" s="165">
        <f t="shared" si="0"/>
        <v>16</v>
      </c>
      <c r="B18" s="172" t="s">
        <v>311</v>
      </c>
      <c r="C18" s="165" t="s">
        <v>291</v>
      </c>
      <c r="D18" s="165" t="s">
        <v>286</v>
      </c>
      <c r="E18" s="165" t="s">
        <v>287</v>
      </c>
      <c r="F18" s="165" t="s">
        <v>288</v>
      </c>
      <c r="G18" s="167" t="s">
        <v>289</v>
      </c>
      <c r="H18" s="167" t="s">
        <v>292</v>
      </c>
      <c r="I18" s="291" t="s">
        <v>312</v>
      </c>
      <c r="J18" s="168">
        <v>1</v>
      </c>
      <c r="K18" s="168"/>
    </row>
    <row r="19" spans="1:11" ht="27" customHeight="1" x14ac:dyDescent="0.25">
      <c r="A19" s="165">
        <f t="shared" si="0"/>
        <v>17</v>
      </c>
      <c r="B19" s="172" t="s">
        <v>313</v>
      </c>
      <c r="C19" s="165" t="s">
        <v>285</v>
      </c>
      <c r="D19" s="165" t="s">
        <v>286</v>
      </c>
      <c r="E19" s="165" t="s">
        <v>287</v>
      </c>
      <c r="F19" s="165" t="s">
        <v>288</v>
      </c>
      <c r="G19" s="167" t="s">
        <v>289</v>
      </c>
      <c r="H19" s="167" t="s">
        <v>292</v>
      </c>
      <c r="I19" s="291"/>
      <c r="J19" s="168">
        <v>1</v>
      </c>
      <c r="K19" s="168"/>
    </row>
    <row r="20" spans="1:11" ht="27" customHeight="1" x14ac:dyDescent="0.25">
      <c r="A20" s="165"/>
      <c r="B20" s="173" t="s">
        <v>314</v>
      </c>
      <c r="C20" s="173">
        <v>17</v>
      </c>
      <c r="D20" s="173" t="s">
        <v>17</v>
      </c>
      <c r="E20" s="173"/>
      <c r="F20" s="173"/>
      <c r="G20" s="174"/>
      <c r="H20" s="174" t="s">
        <v>315</v>
      </c>
      <c r="I20" s="174"/>
      <c r="J20" s="168"/>
      <c r="K20" s="168"/>
    </row>
    <row r="21" spans="1:11" x14ac:dyDescent="0.25">
      <c r="J21" s="168"/>
      <c r="K21" s="168"/>
    </row>
    <row r="22" spans="1:11" x14ac:dyDescent="0.25">
      <c r="J22" s="168"/>
      <c r="K22" s="168"/>
    </row>
    <row r="23" spans="1:11" x14ac:dyDescent="0.25">
      <c r="J23" s="168"/>
      <c r="K23" s="168"/>
    </row>
    <row r="24" spans="1:11" x14ac:dyDescent="0.25">
      <c r="J24" s="168"/>
      <c r="K24" s="168"/>
    </row>
    <row r="25" spans="1:11" x14ac:dyDescent="0.25">
      <c r="J25" s="168"/>
      <c r="K25" s="168"/>
    </row>
    <row r="26" spans="1:11" x14ac:dyDescent="0.25">
      <c r="J26" s="168"/>
      <c r="K26" s="168"/>
    </row>
    <row r="27" spans="1:11" x14ac:dyDescent="0.25">
      <c r="J27" s="168"/>
      <c r="K27" s="168"/>
    </row>
    <row r="28" spans="1:11" x14ac:dyDescent="0.25">
      <c r="J28" s="168"/>
      <c r="K28" s="168"/>
    </row>
    <row r="29" spans="1:11" x14ac:dyDescent="0.25">
      <c r="J29" s="168"/>
      <c r="K29" s="168"/>
    </row>
    <row r="30" spans="1:11" x14ac:dyDescent="0.25">
      <c r="J30" s="168"/>
      <c r="K30" s="168"/>
    </row>
    <row r="31" spans="1:11" x14ac:dyDescent="0.25">
      <c r="J31" s="168"/>
      <c r="K31" s="168"/>
    </row>
    <row r="32" spans="1:11" x14ac:dyDescent="0.25">
      <c r="J32" s="168"/>
      <c r="K32" s="168"/>
    </row>
    <row r="33" spans="10:11" x14ac:dyDescent="0.25">
      <c r="J33" s="168"/>
      <c r="K33" s="168"/>
    </row>
    <row r="34" spans="10:11" x14ac:dyDescent="0.25">
      <c r="J34" s="168"/>
      <c r="K34" s="168"/>
    </row>
    <row r="35" spans="10:11" x14ac:dyDescent="0.25">
      <c r="J35" s="168"/>
      <c r="K35" s="168"/>
    </row>
    <row r="36" spans="10:11" x14ac:dyDescent="0.25">
      <c r="J36" s="168"/>
      <c r="K36" s="168"/>
    </row>
    <row r="37" spans="10:11" x14ac:dyDescent="0.25">
      <c r="J37" s="168"/>
      <c r="K37" s="168"/>
    </row>
    <row r="38" spans="10:11" x14ac:dyDescent="0.25">
      <c r="J38" s="168"/>
      <c r="K38" s="168"/>
    </row>
    <row r="39" spans="10:11" x14ac:dyDescent="0.25">
      <c r="J39" s="168"/>
      <c r="K39" s="168"/>
    </row>
    <row r="40" spans="10:11" x14ac:dyDescent="0.25">
      <c r="J40" s="168"/>
      <c r="K40" s="168"/>
    </row>
    <row r="41" spans="10:11" x14ac:dyDescent="0.25">
      <c r="J41" s="168"/>
      <c r="K41" s="168"/>
    </row>
    <row r="42" spans="10:11" x14ac:dyDescent="0.25">
      <c r="J42" s="168"/>
      <c r="K42" s="168"/>
    </row>
    <row r="43" spans="10:11" x14ac:dyDescent="0.25">
      <c r="J43" s="168"/>
      <c r="K43" s="168"/>
    </row>
    <row r="44" spans="10:11" x14ac:dyDescent="0.25">
      <c r="J44" s="168"/>
      <c r="K44" s="168"/>
    </row>
    <row r="45" spans="10:11" x14ac:dyDescent="0.25">
      <c r="J45" s="168"/>
      <c r="K45" s="168"/>
    </row>
  </sheetData>
  <mergeCells count="2">
    <mergeCell ref="A1:I1"/>
    <mergeCell ref="I18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ведомость</vt:lpstr>
      <vt:lpstr>Глава 2</vt:lpstr>
      <vt:lpstr>МТК под демонтаж</vt:lpstr>
      <vt:lpstr>ведомость!Заголовки_для_печати</vt:lpstr>
      <vt:lpstr>'Глава 2'!Заголовки_для_печати</vt:lpstr>
      <vt:lpstr>ведомость!Область_печати</vt:lpstr>
      <vt:lpstr>'Глава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Красавина Дарья Владимировна</dc:creator>
  <cp:lastModifiedBy>Попенко Елена Алексеевна</cp:lastModifiedBy>
  <cp:lastPrinted>2022-06-15T14:42:58Z</cp:lastPrinted>
  <dcterms:created xsi:type="dcterms:W3CDTF">2017-05-04T13:28:28Z</dcterms:created>
  <dcterms:modified xsi:type="dcterms:W3CDTF">2022-12-15T07:12:10Z</dcterms:modified>
</cp:coreProperties>
</file>